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2022 02 TA AA 010929-001 JASPERS Support\TASKURI\SECTOARE\"/>
    </mc:Choice>
  </mc:AlternateContent>
  <xr:revisionPtr revIDLastSave="0" documentId="13_ncr:1_{CC7AD888-600B-48A8-AB12-4C0492476AB8}" xr6:coauthVersionLast="47" xr6:coauthVersionMax="47" xr10:uidLastSave="{00000000-0000-0000-0000-000000000000}"/>
  <bookViews>
    <workbookView xWindow="-120" yWindow="-120" windowWidth="29040" windowHeight="15990" tabRatio="564" xr2:uid="{00000000-000D-0000-FFFF-FFFF00000000}"/>
  </bookViews>
  <sheets>
    <sheet name="1.Input" sheetId="1" r:id="rId1"/>
    <sheet name="2.Flux de deseuri" sheetId="3" r:id="rId2"/>
    <sheet name="3.Inv&amp;Reinv" sheetId="4" r:id="rId3"/>
    <sheet name="3.O&amp;M" sheetId="5" r:id="rId4"/>
    <sheet name="4.Tarife" sheetId="6" r:id="rId5"/>
    <sheet name="4.Incremental" sheetId="7" r:id="rId6"/>
    <sheet name="5.IRR+FG" sheetId="8" r:id="rId7"/>
    <sheet name="6.Surse de finantare" sheetId="9" r:id="rId8"/>
    <sheet name="7.Cererea de finantare" sheetId="11" r:id="rId9"/>
    <sheet name="Foaie2" sheetId="2" state="hidden" r:id="rId10"/>
  </sheets>
  <externalReferences>
    <externalReference r:id="rId11"/>
  </externalReferences>
  <definedNames>
    <definedName name="BS" localSheetId="1">'2.Flux de deseuri'!$I$15</definedName>
    <definedName name="BS" localSheetId="2">'3.Inv&amp;Reinv'!$I$15</definedName>
    <definedName name="BS" localSheetId="3">'3.O&amp;M'!$I$13</definedName>
    <definedName name="BS" localSheetId="5">'4.Incremental'!$I$12</definedName>
    <definedName name="BS" localSheetId="4">'4.Tarife'!#REF!</definedName>
    <definedName name="BS" localSheetId="6">'5.IRR+FG'!$I$12</definedName>
    <definedName name="BS">'1.Input'!$I$16</definedName>
    <definedName name="eur" localSheetId="1">'2.Flux de deseuri'!$I$10</definedName>
    <definedName name="eur" localSheetId="2">'3.Inv&amp;Reinv'!$I$10</definedName>
    <definedName name="eur" localSheetId="3">'3.O&amp;M'!#REF!</definedName>
    <definedName name="eur" localSheetId="5">'4.Incremental'!#REF!</definedName>
    <definedName name="eur" localSheetId="4">'4.Tarife'!#REF!</definedName>
    <definedName name="eur" localSheetId="6">'5.IRR+FG'!#REF!</definedName>
    <definedName name="eur">'1.Input'!$I$11</definedName>
    <definedName name="FDR" localSheetId="1">'2.Flux de deseuri'!$I$12</definedName>
    <definedName name="FDR" localSheetId="2">'3.Inv&amp;Reinv'!$I$12</definedName>
    <definedName name="FDR" localSheetId="3">'3.O&amp;M'!#REF!</definedName>
    <definedName name="FDR" localSheetId="5">'4.Incremental'!#REF!</definedName>
    <definedName name="FDR" localSheetId="4">'4.Tarife'!#REF!</definedName>
    <definedName name="FDR" localSheetId="6">'5.IRR+FG'!#REF!</definedName>
    <definedName name="FDR">'1.Input'!#REF!</definedName>
    <definedName name="NF" localSheetId="1">'2.Flux de deseuri'!#REF!</definedName>
    <definedName name="NF" localSheetId="2">'3.Inv&amp;Reinv'!#REF!</definedName>
    <definedName name="NF" localSheetId="3">'3.O&amp;M'!#REF!</definedName>
    <definedName name="NF" localSheetId="5">'4.Incremental'!#REF!</definedName>
    <definedName name="NF" localSheetId="4">'4.Tarife'!#REF!</definedName>
    <definedName name="NF" localSheetId="6">'5.IRR+FG'!#REF!</definedName>
    <definedName name="NF">'1.Input'!#REF!</definedName>
    <definedName name="rata">'1.Input'!#REF!</definedName>
    <definedName name="rataact">'1.Input'!#REF!</definedName>
    <definedName name="UE" localSheetId="1">'2.Flux de deseuri'!$I$14</definedName>
    <definedName name="UE" localSheetId="2">'3.Inv&amp;Reinv'!$I$14</definedName>
    <definedName name="UE" localSheetId="3">'3.O&amp;M'!$I$12</definedName>
    <definedName name="UE" localSheetId="5">'4.Incremental'!$I$11</definedName>
    <definedName name="UE" localSheetId="4">'4.Tarife'!$I$16</definedName>
    <definedName name="UE" localSheetId="6">'5.IRR+FG'!$I$11</definedName>
    <definedName name="UE">'1.Input'!$I$15</definedName>
    <definedName name="_xlnm.Print_Area" localSheetId="8">'7.Cererea de finantare'!$B$2:$I$90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9" l="1"/>
  <c r="D8" i="9"/>
  <c r="N78" i="8"/>
  <c r="O78" i="8"/>
  <c r="P78" i="8"/>
  <c r="Q78" i="8"/>
  <c r="R78" i="8"/>
  <c r="S78" i="8"/>
  <c r="T78" i="8"/>
  <c r="U78" i="8"/>
  <c r="V78" i="8"/>
  <c r="W78" i="8"/>
  <c r="X78" i="8"/>
  <c r="N79" i="8"/>
  <c r="O79" i="8"/>
  <c r="P79" i="8"/>
  <c r="Q79" i="8"/>
  <c r="R79" i="8"/>
  <c r="S79" i="8"/>
  <c r="T79" i="8"/>
  <c r="U79" i="8"/>
  <c r="V79" i="8"/>
  <c r="W79" i="8"/>
  <c r="X79" i="8"/>
  <c r="M79" i="8"/>
  <c r="M78" i="8"/>
  <c r="M2" i="8"/>
  <c r="N71" i="8"/>
  <c r="O71" i="8"/>
  <c r="P71" i="8"/>
  <c r="Q71" i="8"/>
  <c r="R71" i="8"/>
  <c r="S71" i="8"/>
  <c r="T71" i="8"/>
  <c r="U71" i="8"/>
  <c r="V71" i="8"/>
  <c r="W71" i="8"/>
  <c r="X71" i="8"/>
  <c r="M71" i="8"/>
  <c r="D4" i="4" l="1"/>
  <c r="D4" i="5" s="1"/>
  <c r="D4" i="6" s="1"/>
  <c r="D4" i="7" s="1"/>
  <c r="D4" i="8" s="1"/>
  <c r="D4" i="3"/>
  <c r="D3" i="3"/>
  <c r="D3" i="4" s="1"/>
  <c r="D3" i="5" s="1"/>
  <c r="D3" i="6" s="1"/>
  <c r="D3" i="7" s="1"/>
  <c r="D3" i="8" s="1"/>
  <c r="E75" i="11"/>
  <c r="F75" i="11" s="1"/>
  <c r="G75" i="11" s="1"/>
  <c r="G60" i="11"/>
  <c r="G62" i="11"/>
  <c r="C60" i="11"/>
  <c r="C61" i="11" s="1"/>
  <c r="C62" i="11" s="1"/>
  <c r="C63" i="11" s="1"/>
  <c r="G50" i="11"/>
  <c r="G52" i="11"/>
  <c r="F8" i="11" l="1"/>
  <c r="D44" i="11"/>
  <c r="D43" i="11"/>
  <c r="D35" i="11"/>
  <c r="D36" i="11"/>
  <c r="D37" i="11"/>
  <c r="D38" i="11"/>
  <c r="D39" i="11"/>
  <c r="D40" i="11"/>
  <c r="D41" i="11"/>
  <c r="D42" i="11"/>
  <c r="D34" i="11"/>
  <c r="D18" i="11"/>
  <c r="E88" i="11"/>
  <c r="F88" i="11" s="1"/>
  <c r="G88" i="11" s="1"/>
  <c r="C50" i="11"/>
  <c r="C51" i="11" s="1"/>
  <c r="C52" i="11" s="1"/>
  <c r="C53" i="11" s="1"/>
  <c r="C35" i="11"/>
  <c r="C36" i="11" s="1"/>
  <c r="C37" i="11" s="1"/>
  <c r="C38" i="11" s="1"/>
  <c r="C39" i="11" s="1"/>
  <c r="C40" i="11" s="1"/>
  <c r="C41" i="11" s="1"/>
  <c r="C42" i="11" s="1"/>
  <c r="C43" i="11" s="1"/>
  <c r="C44" i="11" s="1"/>
  <c r="D33" i="9"/>
  <c r="C33" i="9"/>
  <c r="F11" i="9"/>
  <c r="F38" i="9" s="1"/>
  <c r="F8" i="9"/>
  <c r="F35" i="9" s="1"/>
  <c r="G51" i="9"/>
  <c r="H48" i="9"/>
  <c r="H45" i="9"/>
  <c r="G45" i="9"/>
  <c r="F18" i="9"/>
  <c r="E45" i="9"/>
  <c r="D45" i="9"/>
  <c r="H15" i="9"/>
  <c r="G15" i="9"/>
  <c r="F15" i="9"/>
  <c r="E42" i="9"/>
  <c r="H12" i="9"/>
  <c r="G12" i="9"/>
  <c r="F39" i="9"/>
  <c r="H9" i="9"/>
  <c r="G9" i="9"/>
  <c r="F36" i="9"/>
  <c r="F33" i="9"/>
  <c r="E33" i="9"/>
  <c r="O33" i="8"/>
  <c r="P33" i="8"/>
  <c r="Q33" i="8"/>
  <c r="R33" i="8"/>
  <c r="S33" i="8"/>
  <c r="T33" i="8"/>
  <c r="U33" i="8"/>
  <c r="V33" i="8"/>
  <c r="W33" i="8"/>
  <c r="X33" i="8"/>
  <c r="X30" i="8"/>
  <c r="X45" i="8" s="1"/>
  <c r="N30" i="8"/>
  <c r="N45" i="8" s="1"/>
  <c r="O30" i="8"/>
  <c r="P30" i="8"/>
  <c r="P45" i="8" s="1"/>
  <c r="Q30" i="8"/>
  <c r="R30" i="8"/>
  <c r="R45" i="8" s="1"/>
  <c r="S30" i="8"/>
  <c r="T30" i="8"/>
  <c r="T45" i="8" s="1"/>
  <c r="U30" i="8"/>
  <c r="U45" i="8" s="1"/>
  <c r="V30" i="8"/>
  <c r="V45" i="8" s="1"/>
  <c r="W30" i="8"/>
  <c r="M30" i="8"/>
  <c r="M45" i="8" s="1"/>
  <c r="C29" i="8"/>
  <c r="C44" i="8" s="1"/>
  <c r="C30" i="8"/>
  <c r="C45" i="8" s="1"/>
  <c r="C31" i="8"/>
  <c r="C46" i="8" s="1"/>
  <c r="C28" i="8"/>
  <c r="C43" i="8" s="1"/>
  <c r="K12" i="8"/>
  <c r="B28" i="1"/>
  <c r="K19" i="8"/>
  <c r="E35" i="9" s="1"/>
  <c r="E44" i="9" s="1"/>
  <c r="B11" i="8"/>
  <c r="B12" i="8" s="1"/>
  <c r="B13" i="8" s="1"/>
  <c r="E8" i="9" l="1"/>
  <c r="F41" i="9" s="1"/>
  <c r="E17" i="9"/>
  <c r="Q45" i="8"/>
  <c r="W45" i="8"/>
  <c r="S45" i="8"/>
  <c r="O45" i="8"/>
  <c r="B15" i="8"/>
  <c r="B17" i="8" s="1"/>
  <c r="L26" i="7"/>
  <c r="M26" i="7"/>
  <c r="M66" i="8" s="1"/>
  <c r="N26" i="7"/>
  <c r="N66" i="8" s="1"/>
  <c r="O26" i="7"/>
  <c r="O66" i="8" s="1"/>
  <c r="P26" i="7"/>
  <c r="P66" i="8" s="1"/>
  <c r="Q26" i="7"/>
  <c r="Q66" i="8" s="1"/>
  <c r="R26" i="7"/>
  <c r="R66" i="8" s="1"/>
  <c r="S26" i="7"/>
  <c r="S66" i="8" s="1"/>
  <c r="T26" i="7"/>
  <c r="T66" i="8" s="1"/>
  <c r="U26" i="7"/>
  <c r="U66" i="8" s="1"/>
  <c r="V26" i="7"/>
  <c r="V66" i="8" s="1"/>
  <c r="W26" i="7"/>
  <c r="W66" i="8" s="1"/>
  <c r="X26" i="7"/>
  <c r="X66" i="8" s="1"/>
  <c r="K26" i="7"/>
  <c r="K12" i="7"/>
  <c r="K11" i="7"/>
  <c r="K34" i="7" s="1"/>
  <c r="B11" i="7"/>
  <c r="B12" i="7" s="1"/>
  <c r="B13" i="7" s="1"/>
  <c r="B14" i="7" s="1"/>
  <c r="B15" i="7" s="1"/>
  <c r="B17" i="7" s="1"/>
  <c r="B18" i="7" s="1"/>
  <c r="B19" i="7" s="1"/>
  <c r="B20" i="7" s="1"/>
  <c r="B21" i="7" s="1"/>
  <c r="B22" i="7" s="1"/>
  <c r="B23" i="7" s="1"/>
  <c r="B25" i="7" s="1"/>
  <c r="B26" i="7" s="1"/>
  <c r="B27" i="7" s="1"/>
  <c r="O120" i="6"/>
  <c r="M120" i="6"/>
  <c r="Z120" i="6"/>
  <c r="W120" i="6"/>
  <c r="U120" i="6"/>
  <c r="S120" i="6"/>
  <c r="P120" i="6"/>
  <c r="Z96" i="6"/>
  <c r="R96" i="6"/>
  <c r="Y96" i="6"/>
  <c r="X96" i="6"/>
  <c r="W96" i="6"/>
  <c r="V96" i="6"/>
  <c r="U96" i="6"/>
  <c r="T96" i="6"/>
  <c r="S96" i="6"/>
  <c r="Q96" i="6"/>
  <c r="P96" i="6"/>
  <c r="O96" i="6"/>
  <c r="N96" i="6"/>
  <c r="M96" i="6"/>
  <c r="M130" i="3"/>
  <c r="N130" i="3"/>
  <c r="M133" i="3"/>
  <c r="N133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M46" i="3"/>
  <c r="M150" i="3" l="1"/>
  <c r="M154" i="3"/>
  <c r="M146" i="3"/>
  <c r="M142" i="3"/>
  <c r="K37" i="7" s="1"/>
  <c r="M138" i="3"/>
  <c r="K36" i="7" s="1"/>
  <c r="N138" i="3"/>
  <c r="L36" i="7" s="1"/>
  <c r="N150" i="3"/>
  <c r="N142" i="3"/>
  <c r="L37" i="7" s="1"/>
  <c r="N154" i="3"/>
  <c r="N146" i="3"/>
  <c r="B19" i="8"/>
  <c r="B21" i="8" s="1"/>
  <c r="B23" i="8" s="1"/>
  <c r="B28" i="8" s="1"/>
  <c r="B29" i="8" s="1"/>
  <c r="B30" i="8" s="1"/>
  <c r="B31" i="8" s="1"/>
  <c r="U44" i="7"/>
  <c r="S44" i="7"/>
  <c r="N44" i="7"/>
  <c r="X44" i="7"/>
  <c r="M44" i="7"/>
  <c r="Q44" i="7"/>
  <c r="M122" i="6"/>
  <c r="K44" i="7"/>
  <c r="K35" i="7"/>
  <c r="B28" i="7"/>
  <c r="B33" i="7" s="1"/>
  <c r="B34" i="7" s="1"/>
  <c r="B35" i="7" s="1"/>
  <c r="B36" i="7" s="1"/>
  <c r="B37" i="7" s="1"/>
  <c r="B38" i="7" s="1"/>
  <c r="B40" i="7" s="1"/>
  <c r="B41" i="7" s="1"/>
  <c r="B42" i="7" s="1"/>
  <c r="B43" i="7" s="1"/>
  <c r="B44" i="7" s="1"/>
  <c r="B45" i="7" s="1"/>
  <c r="B46" i="7" s="1"/>
  <c r="B49" i="7" s="1"/>
  <c r="B50" i="7" s="1"/>
  <c r="B51" i="7" s="1"/>
  <c r="B52" i="7" s="1"/>
  <c r="B57" i="7" s="1"/>
  <c r="B58" i="7" s="1"/>
  <c r="P122" i="6"/>
  <c r="N120" i="6"/>
  <c r="R120" i="6"/>
  <c r="V120" i="6"/>
  <c r="T120" i="6"/>
  <c r="X120" i="6"/>
  <c r="O122" i="6"/>
  <c r="W122" i="6"/>
  <c r="Q120" i="6"/>
  <c r="Y120" i="6"/>
  <c r="Z122" i="6"/>
  <c r="N134" i="3"/>
  <c r="M134" i="3"/>
  <c r="B15" i="6"/>
  <c r="B16" i="6" s="1"/>
  <c r="B17" i="6" s="1"/>
  <c r="N158" i="3" l="1"/>
  <c r="N151" i="3"/>
  <c r="N143" i="3"/>
  <c r="N147" i="3"/>
  <c r="N94" i="5" s="1"/>
  <c r="N139" i="3"/>
  <c r="N94" i="6" s="1"/>
  <c r="N97" i="6" s="1"/>
  <c r="M158" i="3"/>
  <c r="K38" i="7" s="1"/>
  <c r="M151" i="3"/>
  <c r="M147" i="3"/>
  <c r="M94" i="5" s="1"/>
  <c r="M139" i="3"/>
  <c r="M94" i="6" s="1"/>
  <c r="M97" i="6" s="1"/>
  <c r="M143" i="3"/>
  <c r="N50" i="7"/>
  <c r="M50" i="7"/>
  <c r="L50" i="7"/>
  <c r="O50" i="7"/>
  <c r="K50" i="7"/>
  <c r="P50" i="7"/>
  <c r="B33" i="8"/>
  <c r="B35" i="8" s="1"/>
  <c r="B37" i="8" s="1"/>
  <c r="B38" i="8" s="1"/>
  <c r="B43" i="8" s="1"/>
  <c r="B44" i="8" s="1"/>
  <c r="B45" i="8" s="1"/>
  <c r="B46" i="8" s="1"/>
  <c r="B48" i="8" s="1"/>
  <c r="P44" i="7"/>
  <c r="L44" i="7"/>
  <c r="O44" i="7"/>
  <c r="R44" i="7"/>
  <c r="W44" i="7"/>
  <c r="V44" i="7"/>
  <c r="T44" i="7"/>
  <c r="S122" i="6"/>
  <c r="R122" i="6"/>
  <c r="U122" i="6"/>
  <c r="Y122" i="6"/>
  <c r="Q122" i="6"/>
  <c r="X122" i="6"/>
  <c r="N122" i="6"/>
  <c r="V122" i="6"/>
  <c r="T122" i="6"/>
  <c r="M135" i="3"/>
  <c r="N135" i="3"/>
  <c r="B20" i="6"/>
  <c r="B21" i="6" s="1"/>
  <c r="B22" i="6" s="1"/>
  <c r="M161" i="3" l="1"/>
  <c r="M162" i="3" s="1"/>
  <c r="M76" i="5"/>
  <c r="M88" i="6"/>
  <c r="M93" i="5"/>
  <c r="M92" i="5"/>
  <c r="N93" i="5"/>
  <c r="N92" i="5"/>
  <c r="N161" i="3"/>
  <c r="N76" i="5"/>
  <c r="N88" i="6"/>
  <c r="B52" i="8"/>
  <c r="B54" i="8" s="1"/>
  <c r="B55" i="8" s="1"/>
  <c r="B60" i="8" s="1"/>
  <c r="B49" i="8"/>
  <c r="B50" i="8" s="1"/>
  <c r="Q50" i="7"/>
  <c r="N155" i="3"/>
  <c r="M155" i="3"/>
  <c r="B23" i="6"/>
  <c r="B26" i="6" s="1"/>
  <c r="B27" i="6" s="1"/>
  <c r="B28" i="6" s="1"/>
  <c r="B29" i="6" s="1"/>
  <c r="B34" i="6" s="1"/>
  <c r="B35" i="6" s="1"/>
  <c r="B61" i="8" l="1"/>
  <c r="B62" i="8" s="1"/>
  <c r="B63" i="8" s="1"/>
  <c r="B64" i="8" s="1"/>
  <c r="M166" i="3"/>
  <c r="N166" i="3"/>
  <c r="N162" i="3"/>
  <c r="M165" i="3"/>
  <c r="M164" i="3"/>
  <c r="M109" i="6" s="1"/>
  <c r="R50" i="7"/>
  <c r="L38" i="7"/>
  <c r="N100" i="6"/>
  <c r="M100" i="6"/>
  <c r="B36" i="6"/>
  <c r="B37" i="6" s="1"/>
  <c r="B38" i="6" s="1"/>
  <c r="B39" i="6" s="1"/>
  <c r="B42" i="6" s="1"/>
  <c r="B43" i="6" s="1"/>
  <c r="B44" i="6" s="1"/>
  <c r="B45" i="6" s="1"/>
  <c r="B46" i="6" s="1"/>
  <c r="B47" i="6" s="1"/>
  <c r="B50" i="6" s="1"/>
  <c r="B51" i="6" s="1"/>
  <c r="B52" i="6" s="1"/>
  <c r="B53" i="6" s="1"/>
  <c r="B54" i="6" s="1"/>
  <c r="B55" i="6" s="1"/>
  <c r="B60" i="6" s="1"/>
  <c r="B61" i="6" s="1"/>
  <c r="B62" i="6" s="1"/>
  <c r="B63" i="6" s="1"/>
  <c r="B64" i="6" s="1"/>
  <c r="B66" i="8" l="1"/>
  <c r="B67" i="8" s="1"/>
  <c r="B68" i="8" s="1"/>
  <c r="B70" i="8" s="1"/>
  <c r="B71" i="8" s="1"/>
  <c r="B73" i="8" s="1"/>
  <c r="B74" i="8" s="1"/>
  <c r="M163" i="3"/>
  <c r="N164" i="3"/>
  <c r="N165" i="3"/>
  <c r="M112" i="6"/>
  <c r="M125" i="6"/>
  <c r="S50" i="7"/>
  <c r="B65" i="6"/>
  <c r="B66" i="6" s="1"/>
  <c r="B69" i="6"/>
  <c r="B70" i="6" s="1"/>
  <c r="B71" i="6" s="1"/>
  <c r="B72" i="6" s="1"/>
  <c r="B73" i="6" s="1"/>
  <c r="K43" i="7" l="1"/>
  <c r="B75" i="8"/>
  <c r="N109" i="6"/>
  <c r="N163" i="3"/>
  <c r="T50" i="7"/>
  <c r="B74" i="6"/>
  <c r="B75" i="6" s="1"/>
  <c r="B77" i="8" l="1"/>
  <c r="B78" i="8" s="1"/>
  <c r="B79" i="8" s="1"/>
  <c r="B81" i="8" s="1"/>
  <c r="B82" i="8" s="1"/>
  <c r="B84" i="8" s="1"/>
  <c r="B85" i="8" s="1"/>
  <c r="N112" i="6"/>
  <c r="N125" i="6"/>
  <c r="U50" i="7"/>
  <c r="B78" i="6"/>
  <c r="B79" i="6" s="1"/>
  <c r="B80" i="6" s="1"/>
  <c r="B88" i="6" s="1"/>
  <c r="B89" i="6" s="1"/>
  <c r="B90" i="6" s="1"/>
  <c r="B91" i="6" s="1"/>
  <c r="B94" i="6" s="1"/>
  <c r="B95" i="6" s="1"/>
  <c r="B96" i="6" s="1"/>
  <c r="B97" i="6" s="1"/>
  <c r="B100" i="6" s="1"/>
  <c r="B101" i="6" s="1"/>
  <c r="B102" i="6" s="1"/>
  <c r="B103" i="6" s="1"/>
  <c r="B109" i="6" s="1"/>
  <c r="B110" i="6" s="1"/>
  <c r="B111" i="6" s="1"/>
  <c r="B112" i="6" s="1"/>
  <c r="B113" i="6" s="1"/>
  <c r="B114" i="6" s="1"/>
  <c r="B117" i="6" s="1"/>
  <c r="B118" i="6" s="1"/>
  <c r="B119" i="6" s="1"/>
  <c r="B120" i="6" s="1"/>
  <c r="B121" i="6" s="1"/>
  <c r="B122" i="6" s="1"/>
  <c r="B125" i="6" s="1"/>
  <c r="B126" i="6" s="1"/>
  <c r="B127" i="6" s="1"/>
  <c r="B128" i="6" s="1"/>
  <c r="B129" i="6" s="1"/>
  <c r="B130" i="6" s="1"/>
  <c r="B135" i="6" s="1"/>
  <c r="B136" i="6" s="1"/>
  <c r="B137" i="6" s="1"/>
  <c r="B138" i="6" s="1"/>
  <c r="B139" i="6" s="1"/>
  <c r="L43" i="7" l="1"/>
  <c r="V50" i="7"/>
  <c r="B143" i="6"/>
  <c r="B144" i="6" s="1"/>
  <c r="B145" i="6" s="1"/>
  <c r="B146" i="6" s="1"/>
  <c r="B147" i="6" s="1"/>
  <c r="B148" i="6" s="1"/>
  <c r="B151" i="6" s="1"/>
  <c r="B152" i="6" s="1"/>
  <c r="B153" i="6" s="1"/>
  <c r="B140" i="6"/>
  <c r="X50" i="7" l="1"/>
  <c r="W50" i="7"/>
  <c r="B12" i="5" l="1"/>
  <c r="N45" i="4"/>
  <c r="O45" i="4"/>
  <c r="R45" i="4" s="1"/>
  <c r="B13" i="5" l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O46" i="4"/>
  <c r="O39" i="4" s="1"/>
  <c r="N46" i="4"/>
  <c r="Q45" i="4"/>
  <c r="B60" i="5" l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1" i="5" s="1"/>
  <c r="O38" i="4"/>
  <c r="O33" i="4"/>
  <c r="O36" i="4"/>
  <c r="R46" i="4"/>
  <c r="R39" i="4" s="1"/>
  <c r="O34" i="4"/>
  <c r="O35" i="4"/>
  <c r="O40" i="4"/>
  <c r="N35" i="4"/>
  <c r="N39" i="4"/>
  <c r="N36" i="4"/>
  <c r="N40" i="4"/>
  <c r="Q46" i="4"/>
  <c r="N38" i="4"/>
  <c r="N37" i="4"/>
  <c r="N33" i="4"/>
  <c r="N34" i="4"/>
  <c r="R35" i="4" l="1"/>
  <c r="R34" i="4"/>
  <c r="R33" i="4"/>
  <c r="R36" i="4"/>
  <c r="R38" i="4"/>
  <c r="R40" i="4"/>
  <c r="R37" i="4"/>
  <c r="Q35" i="4"/>
  <c r="Q39" i="4"/>
  <c r="Q34" i="4"/>
  <c r="Q36" i="4"/>
  <c r="Q40" i="4"/>
  <c r="Q37" i="4"/>
  <c r="Q33" i="4"/>
  <c r="Q38" i="4"/>
  <c r="R41" i="4" l="1"/>
  <c r="Q41" i="4"/>
  <c r="N41" i="4"/>
  <c r="P40" i="4"/>
  <c r="H41" i="11" s="1"/>
  <c r="M40" i="4"/>
  <c r="I41" i="11" s="1"/>
  <c r="P39" i="4"/>
  <c r="H40" i="11" s="1"/>
  <c r="M39" i="4"/>
  <c r="I40" i="11" s="1"/>
  <c r="P38" i="4"/>
  <c r="H39" i="11" s="1"/>
  <c r="M38" i="4"/>
  <c r="I39" i="11" s="1"/>
  <c r="P37" i="4"/>
  <c r="H38" i="11" s="1"/>
  <c r="P36" i="4"/>
  <c r="H37" i="11" s="1"/>
  <c r="M36" i="4"/>
  <c r="I37" i="11" s="1"/>
  <c r="P35" i="4"/>
  <c r="H36" i="11" s="1"/>
  <c r="M35" i="4"/>
  <c r="I36" i="11" s="1"/>
  <c r="P34" i="4"/>
  <c r="H35" i="11" s="1"/>
  <c r="M34" i="4"/>
  <c r="I35" i="11" s="1"/>
  <c r="B34" i="4"/>
  <c r="B35" i="4" s="1"/>
  <c r="B36" i="4" s="1"/>
  <c r="B37" i="4" s="1"/>
  <c r="B38" i="4" s="1"/>
  <c r="B39" i="4" s="1"/>
  <c r="B40" i="4" s="1"/>
  <c r="B41" i="4" s="1"/>
  <c r="B42" i="4" s="1"/>
  <c r="B43" i="4" s="1"/>
  <c r="P33" i="4"/>
  <c r="H34" i="11" s="1"/>
  <c r="M33" i="4"/>
  <c r="K26" i="4"/>
  <c r="R18" i="4"/>
  <c r="Q18" i="4"/>
  <c r="P11" i="4"/>
  <c r="P12" i="4"/>
  <c r="P13" i="4"/>
  <c r="P14" i="4"/>
  <c r="P15" i="4"/>
  <c r="P16" i="4"/>
  <c r="P17" i="4"/>
  <c r="P10" i="4"/>
  <c r="N18" i="4"/>
  <c r="M70" i="8" s="1"/>
  <c r="M11" i="4"/>
  <c r="M12" i="4"/>
  <c r="M13" i="4"/>
  <c r="O37" i="4" s="1"/>
  <c r="M15" i="4"/>
  <c r="M16" i="4"/>
  <c r="K16" i="4" s="1"/>
  <c r="M17" i="4"/>
  <c r="K17" i="4" s="1"/>
  <c r="M10" i="4"/>
  <c r="B11" i="4"/>
  <c r="B12" i="4" s="1"/>
  <c r="B13" i="4" s="1"/>
  <c r="N114" i="3"/>
  <c r="M114" i="3"/>
  <c r="N57" i="3"/>
  <c r="M57" i="3"/>
  <c r="N54" i="3"/>
  <c r="M54" i="3"/>
  <c r="Q42" i="4" l="1"/>
  <c r="Q43" i="4" s="1"/>
  <c r="K33" i="4"/>
  <c r="G34" i="11" s="1"/>
  <c r="I34" i="11"/>
  <c r="M78" i="3"/>
  <c r="M70" i="3"/>
  <c r="M62" i="3"/>
  <c r="K13" i="7" s="1"/>
  <c r="M74" i="3"/>
  <c r="M66" i="3"/>
  <c r="K14" i="7" s="1"/>
  <c r="N74" i="3"/>
  <c r="N66" i="3"/>
  <c r="L14" i="7" s="1"/>
  <c r="N78" i="3"/>
  <c r="N70" i="3"/>
  <c r="N62" i="3"/>
  <c r="L13" i="7" s="1"/>
  <c r="M15" i="8"/>
  <c r="Q19" i="4"/>
  <c r="M37" i="4"/>
  <c r="K39" i="4"/>
  <c r="G40" i="11" s="1"/>
  <c r="K35" i="4"/>
  <c r="G36" i="11" s="1"/>
  <c r="K34" i="4"/>
  <c r="G35" i="11" s="1"/>
  <c r="K36" i="4"/>
  <c r="G37" i="11" s="1"/>
  <c r="K38" i="4"/>
  <c r="G39" i="11" s="1"/>
  <c r="K40" i="4"/>
  <c r="G41" i="11" s="1"/>
  <c r="O41" i="4"/>
  <c r="K12" i="4"/>
  <c r="P18" i="4"/>
  <c r="G25" i="9" s="1"/>
  <c r="P41" i="4"/>
  <c r="M14" i="4"/>
  <c r="K14" i="4" s="1"/>
  <c r="O18" i="4"/>
  <c r="N70" i="8" s="1"/>
  <c r="K13" i="4"/>
  <c r="K28" i="4" s="1"/>
  <c r="B14" i="4"/>
  <c r="B15" i="4" s="1"/>
  <c r="B16" i="4" s="1"/>
  <c r="B17" i="4" s="1"/>
  <c r="B18" i="4" s="1"/>
  <c r="B19" i="4" s="1"/>
  <c r="B20" i="4" s="1"/>
  <c r="B24" i="4" s="1"/>
  <c r="B25" i="4" s="1"/>
  <c r="B26" i="4" s="1"/>
  <c r="B27" i="4" s="1"/>
  <c r="B28" i="4" s="1"/>
  <c r="Q20" i="4"/>
  <c r="K15" i="4"/>
  <c r="K11" i="4"/>
  <c r="N20" i="4"/>
  <c r="K10" i="4"/>
  <c r="M58" i="3"/>
  <c r="N58" i="3"/>
  <c r="I21" i="1"/>
  <c r="I22" i="1" l="1"/>
  <c r="N2" i="7" s="1"/>
  <c r="G52" i="9"/>
  <c r="H42" i="11"/>
  <c r="K37" i="4"/>
  <c r="G38" i="11" s="1"/>
  <c r="I38" i="11"/>
  <c r="M33" i="8"/>
  <c r="M82" i="3"/>
  <c r="K15" i="7" s="1"/>
  <c r="N82" i="3"/>
  <c r="L15" i="7"/>
  <c r="M18" i="4"/>
  <c r="K18" i="4" s="1"/>
  <c r="R19" i="4"/>
  <c r="P19" i="4" s="1"/>
  <c r="N15" i="8"/>
  <c r="G9" i="11" s="1"/>
  <c r="M41" i="4"/>
  <c r="R42" i="4"/>
  <c r="R43" i="4" s="1"/>
  <c r="P43" i="4" s="1"/>
  <c r="H44" i="11" s="1"/>
  <c r="N75" i="3"/>
  <c r="N71" i="3"/>
  <c r="N67" i="3"/>
  <c r="N52" i="5" s="1"/>
  <c r="N63" i="3"/>
  <c r="M59" i="3"/>
  <c r="M21" i="5" s="1"/>
  <c r="M75" i="3"/>
  <c r="M71" i="3"/>
  <c r="M67" i="3"/>
  <c r="M63" i="3"/>
  <c r="N59" i="3"/>
  <c r="O43" i="4"/>
  <c r="N43" i="4"/>
  <c r="M19" i="4"/>
  <c r="P2" i="6" l="1"/>
  <c r="Q2" i="6" s="1"/>
  <c r="R2" i="6" s="1"/>
  <c r="S2" i="6" s="1"/>
  <c r="T2" i="6" s="1"/>
  <c r="U2" i="6" s="1"/>
  <c r="V2" i="6" s="1"/>
  <c r="W2" i="6" s="1"/>
  <c r="X2" i="6" s="1"/>
  <c r="Y2" i="6" s="1"/>
  <c r="Z2" i="6" s="1"/>
  <c r="O2" i="7"/>
  <c r="N2" i="8"/>
  <c r="P2" i="5"/>
  <c r="Q2" i="5" s="1"/>
  <c r="R2" i="5" s="1"/>
  <c r="S2" i="5" s="1"/>
  <c r="T2" i="5" s="1"/>
  <c r="U2" i="5" s="1"/>
  <c r="V2" i="5" s="1"/>
  <c r="W2" i="5" s="1"/>
  <c r="X2" i="5" s="1"/>
  <c r="Y2" i="5" s="1"/>
  <c r="Z2" i="5" s="1"/>
  <c r="F7" i="11" s="1"/>
  <c r="K41" i="4"/>
  <c r="G42" i="11" s="1"/>
  <c r="I42" i="11"/>
  <c r="M14" i="6"/>
  <c r="M85" i="3"/>
  <c r="M79" i="3"/>
  <c r="M100" i="3" s="1"/>
  <c r="M101" i="3" s="1"/>
  <c r="M103" i="3" s="1"/>
  <c r="M102" i="3" s="1"/>
  <c r="M52" i="5"/>
  <c r="P42" i="4"/>
  <c r="H43" i="11" s="1"/>
  <c r="R20" i="4"/>
  <c r="P20" i="4" s="1"/>
  <c r="K19" i="4"/>
  <c r="H19" i="9" s="1"/>
  <c r="N33" i="8"/>
  <c r="K15" i="8"/>
  <c r="H10" i="11" s="1"/>
  <c r="N93" i="3"/>
  <c r="N94" i="3" s="1"/>
  <c r="N36" i="5"/>
  <c r="N38" i="5" s="1"/>
  <c r="N21" i="6" s="1"/>
  <c r="N20" i="6"/>
  <c r="M53" i="5"/>
  <c r="N51" i="5"/>
  <c r="M54" i="5"/>
  <c r="M55" i="5"/>
  <c r="N53" i="5"/>
  <c r="M51" i="5"/>
  <c r="M93" i="3"/>
  <c r="M94" i="3" s="1"/>
  <c r="M36" i="5"/>
  <c r="M38" i="5" s="1"/>
  <c r="M21" i="6" s="1"/>
  <c r="M20" i="6"/>
  <c r="N54" i="5"/>
  <c r="N55" i="5"/>
  <c r="N85" i="3"/>
  <c r="N21" i="5"/>
  <c r="N14" i="6"/>
  <c r="M90" i="3"/>
  <c r="M86" i="3"/>
  <c r="M23" i="5"/>
  <c r="M15" i="6" s="1"/>
  <c r="N169" i="3"/>
  <c r="N170" i="3" s="1"/>
  <c r="M169" i="3"/>
  <c r="M170" i="3" s="1"/>
  <c r="M43" i="4"/>
  <c r="M42" i="4"/>
  <c r="I43" i="11" s="1"/>
  <c r="O20" i="4"/>
  <c r="M20" i="4" s="1"/>
  <c r="G20" i="9" l="1"/>
  <c r="H20" i="9"/>
  <c r="M56" i="5"/>
  <c r="M58" i="5" s="1"/>
  <c r="M26" i="6"/>
  <c r="M22" i="6"/>
  <c r="M23" i="6"/>
  <c r="M16" i="6"/>
  <c r="M17" i="6" s="1"/>
  <c r="N22" i="6"/>
  <c r="N23" i="6" s="1"/>
  <c r="P2" i="7"/>
  <c r="O2" i="8"/>
  <c r="K42" i="4"/>
  <c r="H46" i="9" s="1"/>
  <c r="D34" i="9"/>
  <c r="E34" i="9" s="1"/>
  <c r="I44" i="11"/>
  <c r="G49" i="11" s="1"/>
  <c r="N172" i="3"/>
  <c r="N171" i="3" s="1"/>
  <c r="N97" i="5"/>
  <c r="M172" i="3"/>
  <c r="M171" i="3" s="1"/>
  <c r="M97" i="5"/>
  <c r="K51" i="7" s="1"/>
  <c r="K52" i="7" s="1"/>
  <c r="K20" i="4"/>
  <c r="D7" i="9"/>
  <c r="E43" i="9"/>
  <c r="K43" i="4"/>
  <c r="K17" i="8"/>
  <c r="K21" i="8" s="1"/>
  <c r="K23" i="8" s="1"/>
  <c r="K27" i="7"/>
  <c r="K28" i="7" s="1"/>
  <c r="M78" i="5"/>
  <c r="N96" i="3"/>
  <c r="N42" i="6" s="1"/>
  <c r="N43" i="6" s="1"/>
  <c r="N97" i="3"/>
  <c r="M96" i="3"/>
  <c r="M97" i="3"/>
  <c r="N23" i="5"/>
  <c r="N15" i="6" s="1"/>
  <c r="N90" i="3"/>
  <c r="N86" i="3"/>
  <c r="M88" i="3"/>
  <c r="M89" i="3"/>
  <c r="E20" i="9" l="1"/>
  <c r="H23" i="9"/>
  <c r="G21" i="9"/>
  <c r="G47" i="9"/>
  <c r="N79" i="6"/>
  <c r="G44" i="11"/>
  <c r="K46" i="4"/>
  <c r="G43" i="11"/>
  <c r="N16" i="6"/>
  <c r="N17" i="6" s="1"/>
  <c r="Q2" i="7"/>
  <c r="P2" i="8"/>
  <c r="M79" i="6"/>
  <c r="G59" i="11"/>
  <c r="G61" i="11" s="1"/>
  <c r="G63" i="11" s="1"/>
  <c r="E84" i="11" s="1"/>
  <c r="G51" i="11"/>
  <c r="G53" i="11" s="1"/>
  <c r="E71" i="11" s="1"/>
  <c r="M99" i="5"/>
  <c r="M101" i="6" s="1"/>
  <c r="M102" i="6" s="1"/>
  <c r="M89" i="6"/>
  <c r="F40" i="9"/>
  <c r="F37" i="9"/>
  <c r="F34" i="9"/>
  <c r="E47" i="9"/>
  <c r="E16" i="9"/>
  <c r="E7" i="9"/>
  <c r="M27" i="6"/>
  <c r="M28" i="6" s="1"/>
  <c r="M29" i="6" s="1"/>
  <c r="M60" i="5"/>
  <c r="N78" i="5"/>
  <c r="M103" i="6"/>
  <c r="K58" i="7"/>
  <c r="M42" i="6"/>
  <c r="M43" i="6" s="1"/>
  <c r="M95" i="3"/>
  <c r="N95" i="3"/>
  <c r="N45" i="6"/>
  <c r="L21" i="7" s="1"/>
  <c r="N46" i="6"/>
  <c r="N88" i="3"/>
  <c r="N89" i="3"/>
  <c r="M34" i="6"/>
  <c r="M87" i="3"/>
  <c r="G26" i="9" l="1"/>
  <c r="D21" i="9"/>
  <c r="R2" i="7"/>
  <c r="Q2" i="8"/>
  <c r="G53" i="9"/>
  <c r="M80" i="6"/>
  <c r="M90" i="6"/>
  <c r="M91" i="6" s="1"/>
  <c r="H50" i="9"/>
  <c r="G48" i="9"/>
  <c r="H47" i="9"/>
  <c r="F84" i="11"/>
  <c r="D84" i="11" s="1"/>
  <c r="I84" i="11" s="1"/>
  <c r="F71" i="11"/>
  <c r="M101" i="5"/>
  <c r="N89" i="6"/>
  <c r="F7" i="9"/>
  <c r="F13" i="9"/>
  <c r="F10" i="9"/>
  <c r="D48" i="9"/>
  <c r="E48" i="9" s="1"/>
  <c r="M153" i="6"/>
  <c r="N47" i="6"/>
  <c r="M45" i="6"/>
  <c r="M46" i="6"/>
  <c r="N34" i="6"/>
  <c r="N87" i="3"/>
  <c r="M50" i="6"/>
  <c r="M37" i="6"/>
  <c r="C7" i="9" l="1"/>
  <c r="E21" i="9"/>
  <c r="M128" i="6"/>
  <c r="S2" i="7"/>
  <c r="R2" i="8"/>
  <c r="N90" i="6"/>
  <c r="N91" i="6" s="1"/>
  <c r="K21" i="7"/>
  <c r="N73" i="8"/>
  <c r="M73" i="8"/>
  <c r="M74" i="8"/>
  <c r="N74" i="8"/>
  <c r="M50" i="8"/>
  <c r="N50" i="8"/>
  <c r="D71" i="11"/>
  <c r="I71" i="11" s="1"/>
  <c r="C34" i="9"/>
  <c r="D49" i="9" s="1"/>
  <c r="K45" i="7"/>
  <c r="K20" i="7"/>
  <c r="M47" i="6"/>
  <c r="N37" i="6"/>
  <c r="N50" i="6"/>
  <c r="M53" i="6"/>
  <c r="D22" i="9" l="1"/>
  <c r="N128" i="6"/>
  <c r="N151" i="6" s="1"/>
  <c r="K22" i="7"/>
  <c r="M78" i="6"/>
  <c r="K19" i="7" s="1"/>
  <c r="T2" i="7"/>
  <c r="S2" i="8"/>
  <c r="M75" i="8"/>
  <c r="N75" i="8"/>
  <c r="L20" i="7"/>
  <c r="N53" i="6"/>
  <c r="N78" i="6" s="1"/>
  <c r="L45" i="7" l="1"/>
  <c r="L22" i="7"/>
  <c r="U2" i="7"/>
  <c r="T2" i="8"/>
  <c r="M38" i="3"/>
  <c r="N38" i="3"/>
  <c r="N12" i="3"/>
  <c r="N10" i="3"/>
  <c r="M14" i="3"/>
  <c r="B11" i="3"/>
  <c r="B12" i="3" s="1"/>
  <c r="B13" i="3" s="1"/>
  <c r="B14" i="3" s="1"/>
  <c r="B20" i="3" s="1"/>
  <c r="B21" i="3" s="1"/>
  <c r="B22" i="3" s="1"/>
  <c r="B25" i="3" s="1"/>
  <c r="N47" i="1"/>
  <c r="O47" i="1" s="1"/>
  <c r="B29" i="1"/>
  <c r="B30" i="1" s="1"/>
  <c r="O5" i="1"/>
  <c r="M131" i="3" l="1"/>
  <c r="M55" i="3"/>
  <c r="N55" i="3"/>
  <c r="V2" i="7"/>
  <c r="U2" i="8"/>
  <c r="O12" i="3"/>
  <c r="M12" i="7" s="1"/>
  <c r="M35" i="7" s="1"/>
  <c r="L12" i="7"/>
  <c r="L35" i="7" s="1"/>
  <c r="L11" i="7"/>
  <c r="L34" i="7" s="1"/>
  <c r="M132" i="3"/>
  <c r="O4" i="6"/>
  <c r="M4" i="8"/>
  <c r="M4" i="7"/>
  <c r="O10" i="3"/>
  <c r="M11" i="7" s="1"/>
  <c r="M34" i="7" s="1"/>
  <c r="B31" i="1"/>
  <c r="B32" i="1" s="1"/>
  <c r="B36" i="1" s="1"/>
  <c r="B37" i="1" s="1"/>
  <c r="B38" i="1" s="1"/>
  <c r="B39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60" i="1" s="1"/>
  <c r="B61" i="1" s="1"/>
  <c r="B62" i="1" s="1"/>
  <c r="B63" i="1" s="1"/>
  <c r="P5" i="1"/>
  <c r="O4" i="5"/>
  <c r="O4" i="3"/>
  <c r="O35" i="3"/>
  <c r="O36" i="3" s="1"/>
  <c r="B26" i="3"/>
  <c r="B27" i="3" s="1"/>
  <c r="N14" i="3"/>
  <c r="N131" i="3" s="1"/>
  <c r="O48" i="1"/>
  <c r="O50" i="1" s="1"/>
  <c r="O54" i="1" s="1"/>
  <c r="N48" i="1"/>
  <c r="N50" i="1" s="1"/>
  <c r="N54" i="1" s="1"/>
  <c r="N49" i="1"/>
  <c r="N51" i="1" s="1"/>
  <c r="N55" i="1" s="1"/>
  <c r="O49" i="1"/>
  <c r="O51" i="1" s="1"/>
  <c r="O55" i="1" s="1"/>
  <c r="P47" i="1"/>
  <c r="N5" i="1"/>
  <c r="M60" i="3" l="1"/>
  <c r="M64" i="3"/>
  <c r="M56" i="3"/>
  <c r="M61" i="3" s="1"/>
  <c r="N60" i="3"/>
  <c r="N64" i="3"/>
  <c r="N56" i="3"/>
  <c r="N61" i="3" s="1"/>
  <c r="W2" i="7"/>
  <c r="V2" i="8"/>
  <c r="O111" i="3"/>
  <c r="O112" i="3" s="1"/>
  <c r="P12" i="3"/>
  <c r="Q12" i="3" s="1"/>
  <c r="O12" i="7" s="1"/>
  <c r="O35" i="7" s="1"/>
  <c r="M136" i="3"/>
  <c r="M140" i="3"/>
  <c r="M152" i="3"/>
  <c r="M148" i="3"/>
  <c r="M144" i="3"/>
  <c r="N132" i="3"/>
  <c r="N152" i="3"/>
  <c r="N144" i="3"/>
  <c r="N136" i="3"/>
  <c r="N140" i="3"/>
  <c r="N148" i="3"/>
  <c r="M145" i="3"/>
  <c r="M153" i="3"/>
  <c r="M141" i="3"/>
  <c r="M149" i="3"/>
  <c r="M137" i="3"/>
  <c r="M76" i="3"/>
  <c r="M72" i="3"/>
  <c r="M68" i="3"/>
  <c r="L4" i="7"/>
  <c r="N139" i="6"/>
  <c r="N64" i="6"/>
  <c r="O73" i="6"/>
  <c r="O147" i="6"/>
  <c r="O139" i="6"/>
  <c r="O64" i="6"/>
  <c r="N73" i="6"/>
  <c r="N147" i="6"/>
  <c r="P4" i="6"/>
  <c r="N4" i="8"/>
  <c r="N4" i="7"/>
  <c r="O109" i="3"/>
  <c r="P10" i="3"/>
  <c r="N11" i="7" s="1"/>
  <c r="N34" i="7" s="1"/>
  <c r="O33" i="3"/>
  <c r="O14" i="3"/>
  <c r="B64" i="1"/>
  <c r="B65" i="1" s="1"/>
  <c r="B66" i="1" s="1"/>
  <c r="B67" i="1" s="1"/>
  <c r="B68" i="1" s="1"/>
  <c r="B69" i="1" s="1"/>
  <c r="B70" i="1" s="1"/>
  <c r="B71" i="1" s="1"/>
  <c r="N4" i="5"/>
  <c r="N4" i="6"/>
  <c r="Q5" i="1"/>
  <c r="P4" i="5"/>
  <c r="P4" i="3"/>
  <c r="M5" i="1"/>
  <c r="N4" i="3"/>
  <c r="N79" i="3"/>
  <c r="P48" i="1"/>
  <c r="P50" i="1" s="1"/>
  <c r="P54" i="1" s="1"/>
  <c r="P49" i="1"/>
  <c r="P51" i="1" s="1"/>
  <c r="P55" i="1" s="1"/>
  <c r="Q47" i="1"/>
  <c r="P111" i="3" l="1"/>
  <c r="P112" i="3" s="1"/>
  <c r="M110" i="6"/>
  <c r="N35" i="6"/>
  <c r="N38" i="6" s="1"/>
  <c r="M35" i="6"/>
  <c r="M38" i="6" s="1"/>
  <c r="X2" i="7"/>
  <c r="X2" i="8" s="1"/>
  <c r="W2" i="8"/>
  <c r="P35" i="3"/>
  <c r="P36" i="3" s="1"/>
  <c r="N12" i="7"/>
  <c r="N35" i="7" s="1"/>
  <c r="M80" i="3"/>
  <c r="M62" i="6" s="1"/>
  <c r="M157" i="3"/>
  <c r="N153" i="3"/>
  <c r="N137" i="3"/>
  <c r="N110" i="6" s="1"/>
  <c r="N149" i="3"/>
  <c r="N145" i="3"/>
  <c r="N141" i="3"/>
  <c r="M156" i="3"/>
  <c r="M137" i="6" s="1"/>
  <c r="N68" i="3"/>
  <c r="N72" i="3"/>
  <c r="N76" i="3"/>
  <c r="N156" i="3"/>
  <c r="M4" i="6"/>
  <c r="K4" i="7"/>
  <c r="P147" i="6"/>
  <c r="P73" i="6"/>
  <c r="B72" i="1"/>
  <c r="B73" i="1" s="1"/>
  <c r="B74" i="1" s="1"/>
  <c r="B75" i="1" s="1"/>
  <c r="B76" i="1" s="1"/>
  <c r="P139" i="6"/>
  <c r="P64" i="6"/>
  <c r="Q4" i="6"/>
  <c r="O4" i="8"/>
  <c r="O4" i="7"/>
  <c r="N77" i="3"/>
  <c r="N73" i="3"/>
  <c r="N69" i="3"/>
  <c r="N65" i="3"/>
  <c r="M65" i="3"/>
  <c r="M73" i="3"/>
  <c r="M77" i="3"/>
  <c r="M69" i="3"/>
  <c r="P109" i="3"/>
  <c r="O110" i="3"/>
  <c r="O133" i="3" s="1"/>
  <c r="O130" i="3"/>
  <c r="O131" i="3" s="1"/>
  <c r="N100" i="3"/>
  <c r="N101" i="3" s="1"/>
  <c r="N103" i="3" s="1"/>
  <c r="N102" i="3" s="1"/>
  <c r="O34" i="3"/>
  <c r="O57" i="3" s="1"/>
  <c r="Q10" i="3"/>
  <c r="O54" i="3"/>
  <c r="O55" i="3" s="1"/>
  <c r="P14" i="3"/>
  <c r="P33" i="3"/>
  <c r="R12" i="3"/>
  <c r="P12" i="7" s="1"/>
  <c r="P35" i="7" s="1"/>
  <c r="Q111" i="3"/>
  <c r="Q35" i="3"/>
  <c r="Q36" i="3" s="1"/>
  <c r="N56" i="5"/>
  <c r="N26" i="6"/>
  <c r="M4" i="3"/>
  <c r="M4" i="5"/>
  <c r="R5" i="1"/>
  <c r="Q4" i="5"/>
  <c r="Q4" i="3"/>
  <c r="Q48" i="1"/>
  <c r="Q50" i="1" s="1"/>
  <c r="Q54" i="1" s="1"/>
  <c r="Q49" i="1"/>
  <c r="Q51" i="1" s="1"/>
  <c r="Q55" i="1" s="1"/>
  <c r="R47" i="1"/>
  <c r="O56" i="3" l="1"/>
  <c r="O64" i="3"/>
  <c r="O60" i="3"/>
  <c r="N80" i="3"/>
  <c r="O72" i="3"/>
  <c r="O68" i="3"/>
  <c r="O76" i="3"/>
  <c r="M126" i="6"/>
  <c r="M129" i="6" s="1"/>
  <c r="M111" i="6"/>
  <c r="Q33" i="3"/>
  <c r="O11" i="7"/>
  <c r="O34" i="7" s="1"/>
  <c r="N126" i="6"/>
  <c r="N129" i="6" s="1"/>
  <c r="N111" i="6"/>
  <c r="N81" i="3"/>
  <c r="O150" i="3"/>
  <c r="O146" i="3"/>
  <c r="O142" i="3"/>
  <c r="M37" i="7" s="1"/>
  <c r="O138" i="3"/>
  <c r="M36" i="7" s="1"/>
  <c r="O154" i="3"/>
  <c r="O70" i="3"/>
  <c r="O74" i="3"/>
  <c r="O62" i="3"/>
  <c r="M13" i="7" s="1"/>
  <c r="O78" i="3"/>
  <c r="O66" i="3"/>
  <c r="M14" i="7" s="1"/>
  <c r="N157" i="3"/>
  <c r="R4" i="6"/>
  <c r="P4" i="8"/>
  <c r="P4" i="7"/>
  <c r="Q73" i="6"/>
  <c r="Q147" i="6"/>
  <c r="Q64" i="6"/>
  <c r="Q139" i="6"/>
  <c r="L27" i="7"/>
  <c r="L28" i="7" s="1"/>
  <c r="M81" i="3"/>
  <c r="O134" i="3"/>
  <c r="O114" i="3"/>
  <c r="P110" i="3"/>
  <c r="P130" i="3"/>
  <c r="P131" i="3" s="1"/>
  <c r="O58" i="3"/>
  <c r="O38" i="3"/>
  <c r="Q109" i="3"/>
  <c r="Q130" i="3" s="1"/>
  <c r="Q131" i="3" s="1"/>
  <c r="Q14" i="3"/>
  <c r="R10" i="3"/>
  <c r="P11" i="7" s="1"/>
  <c r="P34" i="7" s="1"/>
  <c r="P34" i="3"/>
  <c r="P38" i="3" s="1"/>
  <c r="P54" i="3"/>
  <c r="Q54" i="3"/>
  <c r="Q112" i="3"/>
  <c r="N58" i="5"/>
  <c r="N60" i="5" s="1"/>
  <c r="S12" i="3"/>
  <c r="Q12" i="7" s="1"/>
  <c r="Q35" i="7" s="1"/>
  <c r="R111" i="3"/>
  <c r="R112" i="3" s="1"/>
  <c r="R35" i="3"/>
  <c r="R36" i="3" s="1"/>
  <c r="S5" i="1"/>
  <c r="R4" i="5"/>
  <c r="R4" i="3"/>
  <c r="Q34" i="3"/>
  <c r="Q57" i="3" s="1"/>
  <c r="R48" i="1"/>
  <c r="R50" i="1" s="1"/>
  <c r="R54" i="1" s="1"/>
  <c r="R49" i="1"/>
  <c r="R51" i="1" s="1"/>
  <c r="R55" i="1" s="1"/>
  <c r="S47" i="1"/>
  <c r="O61" i="3" l="1"/>
  <c r="Q55" i="3"/>
  <c r="Q76" i="3" s="1"/>
  <c r="M71" i="6"/>
  <c r="M145" i="6"/>
  <c r="P55" i="3"/>
  <c r="O151" i="3"/>
  <c r="O147" i="3"/>
  <c r="O94" i="5" s="1"/>
  <c r="O139" i="3"/>
  <c r="O94" i="6" s="1"/>
  <c r="O97" i="6" s="1"/>
  <c r="O143" i="3"/>
  <c r="O148" i="3"/>
  <c r="O144" i="3"/>
  <c r="O140" i="3"/>
  <c r="O136" i="3"/>
  <c r="O152" i="3"/>
  <c r="O158" i="3"/>
  <c r="N127" i="6"/>
  <c r="N130" i="6"/>
  <c r="Q68" i="3"/>
  <c r="O82" i="3"/>
  <c r="M15" i="7" s="1"/>
  <c r="M127" i="6"/>
  <c r="M130" i="6"/>
  <c r="P76" i="3"/>
  <c r="Q78" i="3"/>
  <c r="Q74" i="3"/>
  <c r="Q62" i="3"/>
  <c r="O13" i="7" s="1"/>
  <c r="Q66" i="3"/>
  <c r="O14" i="7" s="1"/>
  <c r="Q70" i="3"/>
  <c r="O80" i="3"/>
  <c r="R139" i="6"/>
  <c r="R64" i="6"/>
  <c r="S4" i="6"/>
  <c r="Q4" i="8"/>
  <c r="Q4" i="7"/>
  <c r="N99" i="5"/>
  <c r="L51" i="7"/>
  <c r="L52" i="7" s="1"/>
  <c r="L58" i="7" s="1"/>
  <c r="R73" i="6"/>
  <c r="R147" i="6"/>
  <c r="O69" i="3"/>
  <c r="O65" i="3"/>
  <c r="O77" i="3"/>
  <c r="O73" i="3"/>
  <c r="O135" i="3"/>
  <c r="O132" i="3"/>
  <c r="P133" i="3"/>
  <c r="P114" i="3"/>
  <c r="S10" i="3"/>
  <c r="Q11" i="7" s="1"/>
  <c r="Q34" i="7" s="1"/>
  <c r="O75" i="3"/>
  <c r="O71" i="3"/>
  <c r="O67" i="3"/>
  <c r="O52" i="5" s="1"/>
  <c r="O63" i="3"/>
  <c r="Q110" i="3"/>
  <c r="Q133" i="3" s="1"/>
  <c r="O59" i="3"/>
  <c r="R33" i="3"/>
  <c r="R34" i="3" s="1"/>
  <c r="R57" i="3" s="1"/>
  <c r="R109" i="3"/>
  <c r="R14" i="3"/>
  <c r="P57" i="3"/>
  <c r="Q58" i="3"/>
  <c r="T12" i="3"/>
  <c r="R12" i="7" s="1"/>
  <c r="R35" i="7" s="1"/>
  <c r="S111" i="3"/>
  <c r="S112" i="3" s="1"/>
  <c r="S35" i="3"/>
  <c r="S36" i="3" s="1"/>
  <c r="N27" i="6"/>
  <c r="T5" i="1"/>
  <c r="S4" i="5"/>
  <c r="S4" i="3"/>
  <c r="Q38" i="3"/>
  <c r="S48" i="1"/>
  <c r="S50" i="1" s="1"/>
  <c r="S54" i="1" s="1"/>
  <c r="S49" i="1"/>
  <c r="S51" i="1" s="1"/>
  <c r="S55" i="1" s="1"/>
  <c r="T47" i="1"/>
  <c r="Q72" i="3" l="1"/>
  <c r="P60" i="3"/>
  <c r="P80" i="3" s="1"/>
  <c r="P64" i="3"/>
  <c r="P58" i="3"/>
  <c r="P68" i="3"/>
  <c r="Q64" i="3"/>
  <c r="Q60" i="3"/>
  <c r="P72" i="3"/>
  <c r="P56" i="3"/>
  <c r="P77" i="3" s="1"/>
  <c r="Q56" i="3"/>
  <c r="Q61" i="3" s="1"/>
  <c r="O156" i="3"/>
  <c r="R54" i="3"/>
  <c r="O161" i="3"/>
  <c r="O162" i="3" s="1"/>
  <c r="O76" i="5"/>
  <c r="O88" i="6"/>
  <c r="Q132" i="3"/>
  <c r="Q152" i="3"/>
  <c r="Q148" i="3"/>
  <c r="Q140" i="3"/>
  <c r="Q144" i="3"/>
  <c r="Q136" i="3"/>
  <c r="O81" i="3"/>
  <c r="P154" i="3"/>
  <c r="P146" i="3"/>
  <c r="P150" i="3"/>
  <c r="P142" i="3"/>
  <c r="N37" i="7" s="1"/>
  <c r="P138" i="3"/>
  <c r="N36" i="7" s="1"/>
  <c r="Q134" i="3"/>
  <c r="Q154" i="3"/>
  <c r="Q138" i="3"/>
  <c r="O36" i="7" s="1"/>
  <c r="Q146" i="3"/>
  <c r="Q150" i="3"/>
  <c r="Q142" i="3"/>
  <c r="O37" i="7" s="1"/>
  <c r="P132" i="3"/>
  <c r="P148" i="3"/>
  <c r="P140" i="3"/>
  <c r="P152" i="3"/>
  <c r="P144" i="3"/>
  <c r="P136" i="3"/>
  <c r="O92" i="5"/>
  <c r="O93" i="5"/>
  <c r="P70" i="3"/>
  <c r="P66" i="3"/>
  <c r="N14" i="7" s="1"/>
  <c r="P78" i="3"/>
  <c r="P74" i="3"/>
  <c r="P62" i="3"/>
  <c r="N13" i="7" s="1"/>
  <c r="R74" i="3"/>
  <c r="R62" i="3"/>
  <c r="P13" i="7" s="1"/>
  <c r="R78" i="3"/>
  <c r="R66" i="3"/>
  <c r="P14" i="7" s="1"/>
  <c r="R70" i="3"/>
  <c r="S14" i="3"/>
  <c r="S109" i="3"/>
  <c r="S130" i="3" s="1"/>
  <c r="S131" i="3" s="1"/>
  <c r="O149" i="3"/>
  <c r="O141" i="3"/>
  <c r="O153" i="3"/>
  <c r="O137" i="3"/>
  <c r="O145" i="3"/>
  <c r="Q82" i="3"/>
  <c r="O15" i="7" s="1"/>
  <c r="Q80" i="3"/>
  <c r="N101" i="6"/>
  <c r="N102" i="6" s="1"/>
  <c r="N103" i="6" s="1"/>
  <c r="N101" i="5"/>
  <c r="S147" i="6"/>
  <c r="S73" i="6"/>
  <c r="T4" i="6"/>
  <c r="R4" i="8"/>
  <c r="R4" i="7"/>
  <c r="S139" i="6"/>
  <c r="S64" i="6"/>
  <c r="Q77" i="3"/>
  <c r="Q73" i="3"/>
  <c r="Q69" i="3"/>
  <c r="Q65" i="3"/>
  <c r="P69" i="3"/>
  <c r="P134" i="3"/>
  <c r="Q135" i="3"/>
  <c r="O166" i="3"/>
  <c r="O155" i="3"/>
  <c r="Q114" i="3"/>
  <c r="R110" i="3"/>
  <c r="R133" i="3" s="1"/>
  <c r="R130" i="3"/>
  <c r="R131" i="3" s="1"/>
  <c r="S33" i="3"/>
  <c r="S34" i="3" s="1"/>
  <c r="S57" i="3" s="1"/>
  <c r="T10" i="3"/>
  <c r="R11" i="7" s="1"/>
  <c r="R34" i="7" s="1"/>
  <c r="Q63" i="3"/>
  <c r="Q75" i="3"/>
  <c r="Q71" i="3"/>
  <c r="Q67" i="3"/>
  <c r="Q52" i="5" s="1"/>
  <c r="O51" i="5"/>
  <c r="O93" i="3"/>
  <c r="O94" i="3" s="1"/>
  <c r="O36" i="5"/>
  <c r="O38" i="5" s="1"/>
  <c r="O21" i="6" s="1"/>
  <c r="O20" i="6"/>
  <c r="P59" i="3"/>
  <c r="P21" i="5" s="1"/>
  <c r="P75" i="3"/>
  <c r="P71" i="3"/>
  <c r="P67" i="3"/>
  <c r="P52" i="5" s="1"/>
  <c r="P63" i="3"/>
  <c r="O53" i="5"/>
  <c r="O54" i="5"/>
  <c r="O55" i="5"/>
  <c r="Q59" i="3"/>
  <c r="O14" i="6"/>
  <c r="O85" i="3"/>
  <c r="O21" i="5"/>
  <c r="O79" i="3"/>
  <c r="R38" i="3"/>
  <c r="U12" i="3"/>
  <c r="S12" i="7" s="1"/>
  <c r="S35" i="7" s="1"/>
  <c r="T111" i="3"/>
  <c r="T112" i="3" s="1"/>
  <c r="T35" i="3"/>
  <c r="T36" i="3" s="1"/>
  <c r="T14" i="3"/>
  <c r="N28" i="6"/>
  <c r="N29" i="6" s="1"/>
  <c r="U5" i="1"/>
  <c r="T4" i="5"/>
  <c r="T4" i="3"/>
  <c r="T48" i="1"/>
  <c r="T50" i="1" s="1"/>
  <c r="T54" i="1" s="1"/>
  <c r="T49" i="1"/>
  <c r="T51" i="1" s="1"/>
  <c r="T55" i="1" s="1"/>
  <c r="U47" i="1"/>
  <c r="P73" i="3" l="1"/>
  <c r="R55" i="3"/>
  <c r="R56" i="3"/>
  <c r="R61" i="3" s="1"/>
  <c r="P61" i="3"/>
  <c r="P81" i="3" s="1"/>
  <c r="S110" i="3"/>
  <c r="S133" i="3" s="1"/>
  <c r="P65" i="3"/>
  <c r="N80" i="6"/>
  <c r="L19" i="7" s="1"/>
  <c r="N71" i="6"/>
  <c r="N62" i="6"/>
  <c r="O22" i="6"/>
  <c r="O23" i="6"/>
  <c r="O79" i="6" s="1"/>
  <c r="N145" i="6"/>
  <c r="N137" i="6"/>
  <c r="S54" i="3"/>
  <c r="S55" i="3" s="1"/>
  <c r="R68" i="3"/>
  <c r="R72" i="3"/>
  <c r="R58" i="3"/>
  <c r="S38" i="3"/>
  <c r="P82" i="3"/>
  <c r="N15" i="7" s="1"/>
  <c r="O157" i="3"/>
  <c r="Q158" i="3"/>
  <c r="O38" i="7" s="1"/>
  <c r="S76" i="3"/>
  <c r="P156" i="3"/>
  <c r="Q156" i="3"/>
  <c r="S154" i="3"/>
  <c r="S142" i="3"/>
  <c r="Q37" i="7" s="1"/>
  <c r="S138" i="3"/>
  <c r="Q36" i="7" s="1"/>
  <c r="S150" i="3"/>
  <c r="S146" i="3"/>
  <c r="P158" i="3"/>
  <c r="R152" i="3"/>
  <c r="R144" i="3"/>
  <c r="R140" i="3"/>
  <c r="R136" i="3"/>
  <c r="R148" i="3"/>
  <c r="P151" i="3"/>
  <c r="P147" i="3"/>
  <c r="P94" i="5" s="1"/>
  <c r="P139" i="3"/>
  <c r="P94" i="6" s="1"/>
  <c r="P97" i="6" s="1"/>
  <c r="P143" i="3"/>
  <c r="Q151" i="3"/>
  <c r="Q147" i="3"/>
  <c r="Q94" i="5" s="1"/>
  <c r="Q139" i="3"/>
  <c r="Q143" i="3"/>
  <c r="R150" i="3"/>
  <c r="R142" i="3"/>
  <c r="P37" i="7" s="1"/>
  <c r="R154" i="3"/>
  <c r="R138" i="3"/>
  <c r="P36" i="7" s="1"/>
  <c r="R146" i="3"/>
  <c r="P145" i="3"/>
  <c r="P141" i="3"/>
  <c r="P153" i="3"/>
  <c r="P149" i="3"/>
  <c r="P137" i="3"/>
  <c r="S70" i="3"/>
  <c r="S74" i="3"/>
  <c r="S62" i="3"/>
  <c r="Q13" i="7" s="1"/>
  <c r="S78" i="3"/>
  <c r="S66" i="3"/>
  <c r="Q14" i="7" s="1"/>
  <c r="Q161" i="3"/>
  <c r="Q166" i="3" s="1"/>
  <c r="Q76" i="5"/>
  <c r="Q88" i="6"/>
  <c r="Q81" i="3"/>
  <c r="R82" i="3"/>
  <c r="P15" i="7" s="1"/>
  <c r="Q153" i="3"/>
  <c r="Q145" i="3"/>
  <c r="Q149" i="3"/>
  <c r="Q137" i="3"/>
  <c r="Q141" i="3"/>
  <c r="T147" i="6"/>
  <c r="T73" i="6"/>
  <c r="U4" i="6"/>
  <c r="S4" i="8"/>
  <c r="S4" i="7"/>
  <c r="N153" i="6"/>
  <c r="T64" i="6"/>
  <c r="T139" i="6"/>
  <c r="R77" i="3"/>
  <c r="R69" i="3"/>
  <c r="R65" i="3"/>
  <c r="O169" i="3"/>
  <c r="O170" i="3" s="1"/>
  <c r="O100" i="6"/>
  <c r="M38" i="7"/>
  <c r="P79" i="3"/>
  <c r="P56" i="5" s="1"/>
  <c r="R132" i="3"/>
  <c r="O164" i="3"/>
  <c r="O165" i="3"/>
  <c r="P135" i="3"/>
  <c r="R114" i="3"/>
  <c r="P14" i="6"/>
  <c r="S114" i="3"/>
  <c r="T33" i="3"/>
  <c r="T34" i="3" s="1"/>
  <c r="T57" i="3" s="1"/>
  <c r="U10" i="3"/>
  <c r="S11" i="7" s="1"/>
  <c r="S34" i="7" s="1"/>
  <c r="T109" i="3"/>
  <c r="R134" i="3"/>
  <c r="S134" i="3"/>
  <c r="Q79" i="3"/>
  <c r="Q56" i="5" s="1"/>
  <c r="R75" i="3"/>
  <c r="R71" i="3"/>
  <c r="R67" i="3"/>
  <c r="R52" i="5" s="1"/>
  <c r="R63" i="3"/>
  <c r="P51" i="5"/>
  <c r="Q53" i="5"/>
  <c r="P20" i="6"/>
  <c r="P93" i="3"/>
  <c r="P94" i="3" s="1"/>
  <c r="P36" i="5"/>
  <c r="P38" i="5" s="1"/>
  <c r="P21" i="6" s="1"/>
  <c r="P53" i="5"/>
  <c r="Q54" i="5"/>
  <c r="Q55" i="5"/>
  <c r="Q51" i="5"/>
  <c r="P85" i="3"/>
  <c r="P90" i="3" s="1"/>
  <c r="P54" i="5"/>
  <c r="P55" i="5"/>
  <c r="O97" i="3"/>
  <c r="O96" i="3"/>
  <c r="Q20" i="6"/>
  <c r="Q36" i="5"/>
  <c r="Q38" i="5" s="1"/>
  <c r="Q21" i="6" s="1"/>
  <c r="Q93" i="3"/>
  <c r="Q94" i="3" s="1"/>
  <c r="O90" i="3"/>
  <c r="O86" i="3"/>
  <c r="P23" i="5"/>
  <c r="P15" i="6" s="1"/>
  <c r="R59" i="3"/>
  <c r="O100" i="3"/>
  <c r="O101" i="3" s="1"/>
  <c r="O103" i="3" s="1"/>
  <c r="O102" i="3" s="1"/>
  <c r="O26" i="6"/>
  <c r="O56" i="5"/>
  <c r="M27" i="7" s="1"/>
  <c r="Q85" i="3"/>
  <c r="Q21" i="5"/>
  <c r="Q14" i="6"/>
  <c r="O23" i="5"/>
  <c r="O15" i="6" s="1"/>
  <c r="S58" i="3"/>
  <c r="V12" i="3"/>
  <c r="T12" i="7" s="1"/>
  <c r="T35" i="7" s="1"/>
  <c r="U111" i="3"/>
  <c r="U112" i="3" s="1"/>
  <c r="U35" i="3"/>
  <c r="V5" i="1"/>
  <c r="U4" i="5"/>
  <c r="U4" i="3"/>
  <c r="U48" i="1"/>
  <c r="U50" i="1" s="1"/>
  <c r="U54" i="1" s="1"/>
  <c r="U49" i="1"/>
  <c r="U51" i="1" s="1"/>
  <c r="U55" i="1" s="1"/>
  <c r="V47" i="1"/>
  <c r="S56" i="3" l="1"/>
  <c r="S61" i="3" s="1"/>
  <c r="S64" i="3"/>
  <c r="S60" i="3"/>
  <c r="R60" i="3"/>
  <c r="R64" i="3"/>
  <c r="R76" i="3"/>
  <c r="R80" i="3"/>
  <c r="O16" i="6"/>
  <c r="O17" i="6"/>
  <c r="M28" i="7"/>
  <c r="M67" i="8"/>
  <c r="M68" i="8" s="1"/>
  <c r="P16" i="6"/>
  <c r="P17" i="6"/>
  <c r="Q22" i="6"/>
  <c r="Q23" i="6" s="1"/>
  <c r="P22" i="6"/>
  <c r="P23" i="6" s="1"/>
  <c r="R73" i="3"/>
  <c r="S72" i="3"/>
  <c r="P100" i="3"/>
  <c r="P101" i="3" s="1"/>
  <c r="P103" i="3" s="1"/>
  <c r="P102" i="3" s="1"/>
  <c r="T54" i="3"/>
  <c r="Q157" i="3"/>
  <c r="R156" i="3"/>
  <c r="T38" i="3"/>
  <c r="P26" i="6"/>
  <c r="S69" i="3"/>
  <c r="P157" i="3"/>
  <c r="S68" i="3"/>
  <c r="P155" i="3"/>
  <c r="P169" i="3" s="1"/>
  <c r="P170" i="3" s="1"/>
  <c r="Q162" i="3"/>
  <c r="Q164" i="3" s="1"/>
  <c r="O172" i="3"/>
  <c r="O171" i="3" s="1"/>
  <c r="O97" i="5"/>
  <c r="O99" i="5" s="1"/>
  <c r="O101" i="6" s="1"/>
  <c r="O102" i="6" s="1"/>
  <c r="O163" i="3"/>
  <c r="O109" i="6"/>
  <c r="O110" i="6" s="1"/>
  <c r="Q94" i="6"/>
  <c r="Q97" i="6" s="1"/>
  <c r="Q155" i="3"/>
  <c r="Q169" i="3" s="1"/>
  <c r="Q170" i="3" s="1"/>
  <c r="S132" i="3"/>
  <c r="S136" i="3"/>
  <c r="S148" i="3"/>
  <c r="S144" i="3"/>
  <c r="S152" i="3"/>
  <c r="S140" i="3"/>
  <c r="R149" i="3"/>
  <c r="R145" i="3"/>
  <c r="R141" i="3"/>
  <c r="R137" i="3"/>
  <c r="R153" i="3"/>
  <c r="R81" i="3"/>
  <c r="S82" i="3"/>
  <c r="Q15" i="7" s="1"/>
  <c r="S151" i="3"/>
  <c r="S143" i="3"/>
  <c r="S147" i="3"/>
  <c r="S94" i="5" s="1"/>
  <c r="S139" i="3"/>
  <c r="S94" i="6" s="1"/>
  <c r="S97" i="6" s="1"/>
  <c r="R151" i="3"/>
  <c r="R143" i="3"/>
  <c r="R147" i="3"/>
  <c r="R94" i="5" s="1"/>
  <c r="R139" i="3"/>
  <c r="R94" i="6" s="1"/>
  <c r="R97" i="6" s="1"/>
  <c r="T70" i="3"/>
  <c r="T66" i="3"/>
  <c r="R14" i="7" s="1"/>
  <c r="T74" i="3"/>
  <c r="T62" i="3"/>
  <c r="R13" i="7" s="1"/>
  <c r="T78" i="3"/>
  <c r="P161" i="3"/>
  <c r="P162" i="3" s="1"/>
  <c r="P76" i="5"/>
  <c r="P78" i="5" s="1"/>
  <c r="P88" i="6"/>
  <c r="R158" i="3"/>
  <c r="Q93" i="5"/>
  <c r="Q92" i="5"/>
  <c r="P93" i="5"/>
  <c r="P92" i="5"/>
  <c r="S158" i="3"/>
  <c r="V4" i="6"/>
  <c r="T4" i="8"/>
  <c r="T4" i="7"/>
  <c r="O78" i="5"/>
  <c r="N27" i="7"/>
  <c r="U147" i="6"/>
  <c r="U73" i="6"/>
  <c r="U64" i="6"/>
  <c r="U139" i="6"/>
  <c r="O27" i="7"/>
  <c r="N38" i="7"/>
  <c r="S135" i="3"/>
  <c r="R135" i="3"/>
  <c r="Q100" i="3"/>
  <c r="Q101" i="3" s="1"/>
  <c r="Q103" i="3" s="1"/>
  <c r="Q102" i="3" s="1"/>
  <c r="P86" i="3"/>
  <c r="Q26" i="6"/>
  <c r="T130" i="3"/>
  <c r="T131" i="3" s="1"/>
  <c r="T110" i="3"/>
  <c r="U109" i="3"/>
  <c r="U33" i="3"/>
  <c r="U54" i="3" s="1"/>
  <c r="V10" i="3"/>
  <c r="U14" i="3"/>
  <c r="O42" i="6"/>
  <c r="O43" i="6" s="1"/>
  <c r="O95" i="3"/>
  <c r="P96" i="3"/>
  <c r="P97" i="3"/>
  <c r="R51" i="5"/>
  <c r="R53" i="5"/>
  <c r="Q96" i="3"/>
  <c r="Q42" i="6" s="1"/>
  <c r="Q43" i="6" s="1"/>
  <c r="Q97" i="3"/>
  <c r="R55" i="5"/>
  <c r="R54" i="5"/>
  <c r="Q58" i="5"/>
  <c r="S75" i="3"/>
  <c r="S71" i="3"/>
  <c r="S67" i="3"/>
  <c r="S52" i="5" s="1"/>
  <c r="S63" i="3"/>
  <c r="R79" i="3"/>
  <c r="R56" i="5" s="1"/>
  <c r="R93" i="3"/>
  <c r="R94" i="3" s="1"/>
  <c r="R20" i="6"/>
  <c r="R36" i="5"/>
  <c r="R38" i="5" s="1"/>
  <c r="R21" i="6" s="1"/>
  <c r="Q23" i="5"/>
  <c r="Q15" i="6" s="1"/>
  <c r="S59" i="3"/>
  <c r="P89" i="3"/>
  <c r="P88" i="3"/>
  <c r="Q86" i="3"/>
  <c r="Q90" i="3"/>
  <c r="R85" i="3"/>
  <c r="R21" i="5"/>
  <c r="R14" i="6"/>
  <c r="O88" i="3"/>
  <c r="O89" i="3"/>
  <c r="O58" i="5"/>
  <c r="T58" i="3"/>
  <c r="P58" i="5"/>
  <c r="P60" i="5" s="1"/>
  <c r="U36" i="3"/>
  <c r="W12" i="3"/>
  <c r="U12" i="7" s="1"/>
  <c r="U35" i="7" s="1"/>
  <c r="V111" i="3"/>
  <c r="V112" i="3" s="1"/>
  <c r="V35" i="3"/>
  <c r="V36" i="3" s="1"/>
  <c r="W5" i="1"/>
  <c r="V4" i="5"/>
  <c r="V4" i="3"/>
  <c r="V48" i="1"/>
  <c r="V50" i="1" s="1"/>
  <c r="V54" i="1" s="1"/>
  <c r="V49" i="1"/>
  <c r="V51" i="1" s="1"/>
  <c r="V55" i="1" s="1"/>
  <c r="W47" i="1"/>
  <c r="U55" i="3" l="1"/>
  <c r="T55" i="3"/>
  <c r="R22" i="6"/>
  <c r="R23" i="6"/>
  <c r="O28" i="7"/>
  <c r="O67" i="8"/>
  <c r="O68" i="8" s="1"/>
  <c r="N28" i="7"/>
  <c r="N67" i="8"/>
  <c r="N68" i="8" s="1"/>
  <c r="Q16" i="6"/>
  <c r="Q17" i="6" s="1"/>
  <c r="P79" i="6"/>
  <c r="S77" i="3"/>
  <c r="S65" i="3"/>
  <c r="S73" i="3"/>
  <c r="T82" i="3"/>
  <c r="R15" i="7" s="1"/>
  <c r="P100" i="6"/>
  <c r="R157" i="3"/>
  <c r="Q165" i="3"/>
  <c r="Q163" i="3" s="1"/>
  <c r="S156" i="3"/>
  <c r="S80" i="3"/>
  <c r="R100" i="3"/>
  <c r="R101" i="3" s="1"/>
  <c r="R103" i="3" s="1"/>
  <c r="R102" i="3" s="1"/>
  <c r="P166" i="3"/>
  <c r="Q109" i="6"/>
  <c r="Q110" i="6" s="1"/>
  <c r="P172" i="3"/>
  <c r="P171" i="3" s="1"/>
  <c r="P97" i="5"/>
  <c r="N51" i="7" s="1"/>
  <c r="N52" i="7" s="1"/>
  <c r="N58" i="7" s="1"/>
  <c r="N11" i="8" s="1"/>
  <c r="N29" i="8" s="1"/>
  <c r="N44" i="8" s="1"/>
  <c r="R93" i="5"/>
  <c r="R92" i="5"/>
  <c r="S92" i="5"/>
  <c r="S93" i="5"/>
  <c r="V14" i="3"/>
  <c r="T11" i="7"/>
  <c r="T34" i="7" s="1"/>
  <c r="S161" i="3"/>
  <c r="S166" i="3" s="1"/>
  <c r="S76" i="5"/>
  <c r="S88" i="6"/>
  <c r="S149" i="3"/>
  <c r="S141" i="3"/>
  <c r="S153" i="3"/>
  <c r="S145" i="3"/>
  <c r="S137" i="3"/>
  <c r="O126" i="6"/>
  <c r="O125" i="6"/>
  <c r="O112" i="6"/>
  <c r="R161" i="3"/>
  <c r="R166" i="3" s="1"/>
  <c r="R76" i="5"/>
  <c r="R88" i="6"/>
  <c r="Q172" i="3"/>
  <c r="Q171" i="3" s="1"/>
  <c r="Q97" i="5"/>
  <c r="Q100" i="6"/>
  <c r="P89" i="6"/>
  <c r="O89" i="6"/>
  <c r="O101" i="5"/>
  <c r="O27" i="6"/>
  <c r="O28" i="6" s="1"/>
  <c r="O29" i="6" s="1"/>
  <c r="O60" i="5"/>
  <c r="Q27" i="6"/>
  <c r="Q28" i="6" s="1"/>
  <c r="Q60" i="5"/>
  <c r="M51" i="7"/>
  <c r="M52" i="7" s="1"/>
  <c r="M58" i="7" s="1"/>
  <c r="M11" i="8" s="1"/>
  <c r="M29" i="8" s="1"/>
  <c r="M44" i="8" s="1"/>
  <c r="V73" i="6"/>
  <c r="V147" i="6"/>
  <c r="W4" i="6"/>
  <c r="U4" i="8"/>
  <c r="U4" i="7"/>
  <c r="O103" i="6"/>
  <c r="V64" i="6"/>
  <c r="V139" i="6"/>
  <c r="P27" i="7"/>
  <c r="Q78" i="5"/>
  <c r="R155" i="3"/>
  <c r="S162" i="3"/>
  <c r="S155" i="3"/>
  <c r="P164" i="3"/>
  <c r="P165" i="3"/>
  <c r="R58" i="5"/>
  <c r="R26" i="6"/>
  <c r="U130" i="3"/>
  <c r="U131" i="3" s="1"/>
  <c r="U110" i="3"/>
  <c r="T133" i="3"/>
  <c r="T114" i="3"/>
  <c r="V109" i="3"/>
  <c r="W10" i="3"/>
  <c r="V33" i="3"/>
  <c r="U34" i="3"/>
  <c r="U57" i="3" s="1"/>
  <c r="Q29" i="6"/>
  <c r="Q95" i="3"/>
  <c r="S93" i="3"/>
  <c r="S94" i="3" s="1"/>
  <c r="S36" i="5"/>
  <c r="S38" i="5" s="1"/>
  <c r="S21" i="6" s="1"/>
  <c r="S20" i="6"/>
  <c r="T75" i="3"/>
  <c r="T71" i="3"/>
  <c r="T67" i="3"/>
  <c r="T52" i="5" s="1"/>
  <c r="T63" i="3"/>
  <c r="S79" i="3"/>
  <c r="S56" i="5" s="1"/>
  <c r="S51" i="5"/>
  <c r="P42" i="6"/>
  <c r="P43" i="6" s="1"/>
  <c r="P95" i="3"/>
  <c r="R96" i="3"/>
  <c r="R42" i="6" s="1"/>
  <c r="R43" i="6" s="1"/>
  <c r="R97" i="3"/>
  <c r="S53" i="5"/>
  <c r="S54" i="5"/>
  <c r="S55" i="5"/>
  <c r="Q45" i="6"/>
  <c r="O21" i="7" s="1"/>
  <c r="O63" i="8" s="1"/>
  <c r="O45" i="6"/>
  <c r="O46" i="6"/>
  <c r="R23" i="5"/>
  <c r="R15" i="6" s="1"/>
  <c r="P87" i="3"/>
  <c r="P34" i="6"/>
  <c r="P35" i="6" s="1"/>
  <c r="R90" i="3"/>
  <c r="R86" i="3"/>
  <c r="T59" i="3"/>
  <c r="O34" i="6"/>
  <c r="O35" i="6" s="1"/>
  <c r="O87" i="3"/>
  <c r="S14" i="6"/>
  <c r="S85" i="3"/>
  <c r="S21" i="5"/>
  <c r="Q89" i="3"/>
  <c r="Q88" i="3"/>
  <c r="P27" i="6"/>
  <c r="P99" i="5"/>
  <c r="P101" i="6" s="1"/>
  <c r="P102" i="6" s="1"/>
  <c r="X12" i="3"/>
  <c r="V12" i="7" s="1"/>
  <c r="V35" i="7" s="1"/>
  <c r="W111" i="3"/>
  <c r="W112" i="3" s="1"/>
  <c r="W35" i="3"/>
  <c r="W36" i="3" s="1"/>
  <c r="V54" i="3"/>
  <c r="X5" i="1"/>
  <c r="W4" i="5"/>
  <c r="W4" i="3"/>
  <c r="W48" i="1"/>
  <c r="W50" i="1" s="1"/>
  <c r="W54" i="1" s="1"/>
  <c r="W49" i="1"/>
  <c r="W51" i="1" s="1"/>
  <c r="W55" i="1" s="1"/>
  <c r="X47" i="1"/>
  <c r="T60" i="3" l="1"/>
  <c r="T64" i="3"/>
  <c r="T76" i="3"/>
  <c r="T68" i="3"/>
  <c r="T72" i="3"/>
  <c r="T56" i="3"/>
  <c r="V55" i="3"/>
  <c r="V56" i="3" s="1"/>
  <c r="V61" i="3" s="1"/>
  <c r="U64" i="3"/>
  <c r="U60" i="3"/>
  <c r="U56" i="3"/>
  <c r="U61" i="3" s="1"/>
  <c r="M21" i="7"/>
  <c r="M63" i="8" s="1"/>
  <c r="S22" i="6"/>
  <c r="S23" i="6" s="1"/>
  <c r="P28" i="7"/>
  <c r="P67" i="8"/>
  <c r="P68" i="8" s="1"/>
  <c r="P90" i="6"/>
  <c r="P91" i="6" s="1"/>
  <c r="O80" i="6"/>
  <c r="O71" i="6"/>
  <c r="O62" i="6"/>
  <c r="R16" i="6"/>
  <c r="R17" i="6"/>
  <c r="Q71" i="6"/>
  <c r="Q62" i="6"/>
  <c r="O145" i="6"/>
  <c r="O137" i="6"/>
  <c r="O90" i="6"/>
  <c r="O91" i="6" s="1"/>
  <c r="R162" i="3"/>
  <c r="R164" i="3" s="1"/>
  <c r="R109" i="6" s="1"/>
  <c r="R110" i="6" s="1"/>
  <c r="S81" i="3"/>
  <c r="O111" i="6"/>
  <c r="S157" i="3"/>
  <c r="U58" i="3"/>
  <c r="U63" i="3" s="1"/>
  <c r="U20" i="6" s="1"/>
  <c r="U78" i="3"/>
  <c r="U74" i="3"/>
  <c r="U62" i="3"/>
  <c r="S13" i="7" s="1"/>
  <c r="U70" i="3"/>
  <c r="U66" i="3"/>
  <c r="S14" i="7" s="1"/>
  <c r="T154" i="3"/>
  <c r="T146" i="3"/>
  <c r="T150" i="3"/>
  <c r="T142" i="3"/>
  <c r="R37" i="7" s="1"/>
  <c r="T138" i="3"/>
  <c r="R36" i="7" s="1"/>
  <c r="W14" i="3"/>
  <c r="U11" i="7"/>
  <c r="U34" i="7" s="1"/>
  <c r="M43" i="7"/>
  <c r="U76" i="3"/>
  <c r="U72" i="3"/>
  <c r="U68" i="3"/>
  <c r="T134" i="3"/>
  <c r="T135" i="3" s="1"/>
  <c r="P163" i="3"/>
  <c r="P109" i="6"/>
  <c r="P110" i="6" s="1"/>
  <c r="O127" i="6"/>
  <c r="Q126" i="6"/>
  <c r="Q125" i="6"/>
  <c r="Q112" i="6"/>
  <c r="V68" i="3"/>
  <c r="V72" i="3"/>
  <c r="V76" i="3"/>
  <c r="T132" i="3"/>
  <c r="T148" i="3"/>
  <c r="T140" i="3"/>
  <c r="T144" i="3"/>
  <c r="T136" i="3"/>
  <c r="T152" i="3"/>
  <c r="Q89" i="6"/>
  <c r="P101" i="5"/>
  <c r="R27" i="6"/>
  <c r="R28" i="6" s="1"/>
  <c r="R60" i="5"/>
  <c r="P103" i="6"/>
  <c r="W73" i="6"/>
  <c r="W147" i="6"/>
  <c r="O51" i="7"/>
  <c r="O52" i="7" s="1"/>
  <c r="O58" i="7" s="1"/>
  <c r="O11" i="8" s="1"/>
  <c r="O29" i="8" s="1"/>
  <c r="O44" i="8" s="1"/>
  <c r="X4" i="6"/>
  <c r="V4" i="8"/>
  <c r="V4" i="7"/>
  <c r="O153" i="6"/>
  <c r="W139" i="6"/>
  <c r="W64" i="6"/>
  <c r="R78" i="5"/>
  <c r="Q27" i="7"/>
  <c r="U65" i="3"/>
  <c r="U77" i="3"/>
  <c r="U73" i="3"/>
  <c r="U69" i="3"/>
  <c r="R169" i="3"/>
  <c r="R170" i="3" s="1"/>
  <c r="P38" i="7"/>
  <c r="R100" i="6"/>
  <c r="S169" i="3"/>
  <c r="S170" i="3" s="1"/>
  <c r="S100" i="6"/>
  <c r="Q38" i="7"/>
  <c r="R29" i="6"/>
  <c r="S164" i="3"/>
  <c r="S109" i="6" s="1"/>
  <c r="S110" i="6" s="1"/>
  <c r="S165" i="3"/>
  <c r="S100" i="3"/>
  <c r="S101" i="3" s="1"/>
  <c r="S103" i="3" s="1"/>
  <c r="S102" i="3" s="1"/>
  <c r="O47" i="6"/>
  <c r="W33" i="3"/>
  <c r="W34" i="3" s="1"/>
  <c r="W57" i="3" s="1"/>
  <c r="X10" i="3"/>
  <c r="V11" i="7" s="1"/>
  <c r="V34" i="7" s="1"/>
  <c r="W109" i="3"/>
  <c r="U133" i="3"/>
  <c r="U114" i="3"/>
  <c r="V130" i="3"/>
  <c r="V131" i="3" s="1"/>
  <c r="V110" i="3"/>
  <c r="U38" i="3"/>
  <c r="V34" i="3"/>
  <c r="S58" i="5"/>
  <c r="R95" i="3"/>
  <c r="P45" i="6"/>
  <c r="P46" i="6"/>
  <c r="T53" i="5"/>
  <c r="S26" i="6"/>
  <c r="T55" i="5"/>
  <c r="T54" i="5"/>
  <c r="R45" i="6"/>
  <c r="P21" i="7" s="1"/>
  <c r="P63" i="8" s="1"/>
  <c r="T93" i="3"/>
  <c r="T94" i="3" s="1"/>
  <c r="T36" i="5"/>
  <c r="T38" i="5" s="1"/>
  <c r="T21" i="6" s="1"/>
  <c r="T20" i="6"/>
  <c r="S97" i="3"/>
  <c r="S96" i="3"/>
  <c r="T51" i="5"/>
  <c r="S23" i="5"/>
  <c r="S15" i="6" s="1"/>
  <c r="O37" i="6"/>
  <c r="O50" i="6"/>
  <c r="P37" i="6"/>
  <c r="P50" i="6"/>
  <c r="S90" i="3"/>
  <c r="S86" i="3"/>
  <c r="T21" i="5"/>
  <c r="T14" i="6"/>
  <c r="T85" i="3"/>
  <c r="R88" i="3"/>
  <c r="R89" i="3"/>
  <c r="Q34" i="6"/>
  <c r="Q35" i="6" s="1"/>
  <c r="Q87" i="3"/>
  <c r="T79" i="3"/>
  <c r="W38" i="3"/>
  <c r="P28" i="6"/>
  <c r="P29" i="6" s="1"/>
  <c r="Y12" i="3"/>
  <c r="W12" i="7" s="1"/>
  <c r="W35" i="7" s="1"/>
  <c r="X111" i="3"/>
  <c r="X35" i="3"/>
  <c r="X14" i="3"/>
  <c r="Q99" i="5"/>
  <c r="Q101" i="6" s="1"/>
  <c r="Y5" i="1"/>
  <c r="X4" i="5"/>
  <c r="X4" i="3"/>
  <c r="X48" i="1"/>
  <c r="X50" i="1" s="1"/>
  <c r="X54" i="1" s="1"/>
  <c r="X49" i="1"/>
  <c r="X51" i="1" s="1"/>
  <c r="X55" i="1" s="1"/>
  <c r="Y47" i="1"/>
  <c r="T80" i="3" l="1"/>
  <c r="T61" i="3"/>
  <c r="T81" i="3" s="1"/>
  <c r="T65" i="3"/>
  <c r="T77" i="3"/>
  <c r="T69" i="3"/>
  <c r="T73" i="3"/>
  <c r="R165" i="3"/>
  <c r="V60" i="3"/>
  <c r="V64" i="3"/>
  <c r="V80" i="3" s="1"/>
  <c r="O128" i="6"/>
  <c r="O129" i="6" s="1"/>
  <c r="O38" i="6"/>
  <c r="P38" i="6"/>
  <c r="T22" i="6"/>
  <c r="T23" i="6" s="1"/>
  <c r="N21" i="7"/>
  <c r="N63" i="8" s="1"/>
  <c r="Q90" i="6"/>
  <c r="Q91" i="6"/>
  <c r="R71" i="6"/>
  <c r="R62" i="6"/>
  <c r="S16" i="6"/>
  <c r="S17" i="6" s="1"/>
  <c r="P137" i="6"/>
  <c r="P145" i="6"/>
  <c r="P80" i="6"/>
  <c r="P71" i="6"/>
  <c r="P62" i="6"/>
  <c r="Q28" i="7"/>
  <c r="Q67" i="8"/>
  <c r="Q68" i="8" s="1"/>
  <c r="U75" i="3"/>
  <c r="U55" i="5" s="1"/>
  <c r="U59" i="3"/>
  <c r="U85" i="3" s="1"/>
  <c r="T156" i="3"/>
  <c r="Q111" i="6"/>
  <c r="U71" i="3"/>
  <c r="U53" i="5" s="1"/>
  <c r="U67" i="3"/>
  <c r="U81" i="3"/>
  <c r="Q127" i="6"/>
  <c r="T153" i="3"/>
  <c r="T149" i="3"/>
  <c r="T141" i="3"/>
  <c r="T137" i="3"/>
  <c r="T145" i="3"/>
  <c r="P126" i="6"/>
  <c r="P112" i="6"/>
  <c r="P125" i="6"/>
  <c r="V132" i="3"/>
  <c r="V152" i="3"/>
  <c r="V144" i="3"/>
  <c r="V148" i="3"/>
  <c r="V140" i="3"/>
  <c r="V136" i="3"/>
  <c r="U82" i="3"/>
  <c r="S15" i="7" s="1"/>
  <c r="U132" i="3"/>
  <c r="U152" i="3"/>
  <c r="U148" i="3"/>
  <c r="U140" i="3"/>
  <c r="U144" i="3"/>
  <c r="U136" i="3"/>
  <c r="R125" i="6"/>
  <c r="R126" i="6"/>
  <c r="R112" i="6"/>
  <c r="W74" i="3"/>
  <c r="W62" i="3"/>
  <c r="U13" i="7" s="1"/>
  <c r="W78" i="3"/>
  <c r="W66" i="3"/>
  <c r="U14" i="7" s="1"/>
  <c r="W70" i="3"/>
  <c r="T161" i="3"/>
  <c r="T166" i="3" s="1"/>
  <c r="T76" i="5"/>
  <c r="T88" i="6"/>
  <c r="R172" i="3"/>
  <c r="R171" i="3" s="1"/>
  <c r="R97" i="5"/>
  <c r="P51" i="7" s="1"/>
  <c r="P52" i="7" s="1"/>
  <c r="P58" i="7" s="1"/>
  <c r="P11" i="8" s="1"/>
  <c r="P29" i="8" s="1"/>
  <c r="P44" i="8" s="1"/>
  <c r="T151" i="3"/>
  <c r="T147" i="3"/>
  <c r="T94" i="5" s="1"/>
  <c r="T139" i="3"/>
  <c r="T94" i="6" s="1"/>
  <c r="T97" i="6" s="1"/>
  <c r="T143" i="3"/>
  <c r="U134" i="3"/>
  <c r="U146" i="3"/>
  <c r="U138" i="3"/>
  <c r="S36" i="7" s="1"/>
  <c r="U150" i="3"/>
  <c r="U142" i="3"/>
  <c r="S37" i="7" s="1"/>
  <c r="U154" i="3"/>
  <c r="U51" i="5"/>
  <c r="U52" i="5"/>
  <c r="S112" i="6"/>
  <c r="S126" i="6"/>
  <c r="S125" i="6"/>
  <c r="S172" i="3"/>
  <c r="S171" i="3" s="1"/>
  <c r="S97" i="5"/>
  <c r="O43" i="7"/>
  <c r="U80" i="3"/>
  <c r="T158" i="3"/>
  <c r="Q101" i="5"/>
  <c r="R89" i="6"/>
  <c r="S27" i="6"/>
  <c r="S28" i="6" s="1"/>
  <c r="S29" i="6" s="1"/>
  <c r="S60" i="5"/>
  <c r="Q128" i="6"/>
  <c r="Q129" i="6" s="1"/>
  <c r="X147" i="6"/>
  <c r="X73" i="6"/>
  <c r="P153" i="6"/>
  <c r="Q102" i="6"/>
  <c r="Q103" i="6" s="1"/>
  <c r="Y4" i="6"/>
  <c r="W4" i="8"/>
  <c r="W4" i="7"/>
  <c r="X139" i="6"/>
  <c r="X64" i="6"/>
  <c r="S78" i="5"/>
  <c r="M45" i="7"/>
  <c r="O130" i="6"/>
  <c r="N20" i="7"/>
  <c r="N62" i="8" s="1"/>
  <c r="M20" i="7"/>
  <c r="M62" i="8" s="1"/>
  <c r="V65" i="3"/>
  <c r="V77" i="3"/>
  <c r="V73" i="3"/>
  <c r="V69" i="3"/>
  <c r="R163" i="3"/>
  <c r="S163" i="3"/>
  <c r="U93" i="3"/>
  <c r="U94" i="3" s="1"/>
  <c r="U97" i="3" s="1"/>
  <c r="U36" i="5"/>
  <c r="U38" i="5" s="1"/>
  <c r="U21" i="6" s="1"/>
  <c r="U14" i="6"/>
  <c r="W54" i="3"/>
  <c r="W55" i="3" s="1"/>
  <c r="U21" i="5"/>
  <c r="V133" i="3"/>
  <c r="V114" i="3"/>
  <c r="W130" i="3"/>
  <c r="W131" i="3" s="1"/>
  <c r="W110" i="3"/>
  <c r="V57" i="3"/>
  <c r="V38" i="3"/>
  <c r="X33" i="3"/>
  <c r="X34" i="3" s="1"/>
  <c r="Y10" i="3"/>
  <c r="X109" i="3"/>
  <c r="S42" i="6"/>
  <c r="S43" i="6" s="1"/>
  <c r="S95" i="3"/>
  <c r="T96" i="3"/>
  <c r="T97" i="3"/>
  <c r="P47" i="6"/>
  <c r="T100" i="3"/>
  <c r="T101" i="3" s="1"/>
  <c r="T103" i="3" s="1"/>
  <c r="T102" i="3" s="1"/>
  <c r="T56" i="5"/>
  <c r="T58" i="5" s="1"/>
  <c r="T26" i="6"/>
  <c r="R34" i="6"/>
  <c r="R35" i="6" s="1"/>
  <c r="R87" i="3"/>
  <c r="S89" i="3"/>
  <c r="S88" i="3"/>
  <c r="P53" i="6"/>
  <c r="O53" i="6"/>
  <c r="O78" i="6" s="1"/>
  <c r="T90" i="3"/>
  <c r="T86" i="3"/>
  <c r="U86" i="3"/>
  <c r="U90" i="3"/>
  <c r="Q37" i="6"/>
  <c r="Q50" i="6"/>
  <c r="T23" i="5"/>
  <c r="T15" i="6" s="1"/>
  <c r="X112" i="3"/>
  <c r="X36" i="3"/>
  <c r="Z12" i="3"/>
  <c r="X12" i="7" s="1"/>
  <c r="X35" i="7" s="1"/>
  <c r="Y111" i="3"/>
  <c r="Y35" i="3"/>
  <c r="Z5" i="1"/>
  <c r="Y4" i="5"/>
  <c r="Y4" i="3"/>
  <c r="Y48" i="1"/>
  <c r="Y50" i="1" s="1"/>
  <c r="Y54" i="1" s="1"/>
  <c r="Y49" i="1"/>
  <c r="Y51" i="1" s="1"/>
  <c r="Y55" i="1" s="1"/>
  <c r="Z47" i="1"/>
  <c r="T162" i="3" l="1"/>
  <c r="W56" i="3"/>
  <c r="W64" i="3"/>
  <c r="W60" i="3"/>
  <c r="R127" i="6"/>
  <c r="U54" i="5"/>
  <c r="O151" i="6"/>
  <c r="Q38" i="6"/>
  <c r="N22" i="7"/>
  <c r="N64" i="8" s="1"/>
  <c r="Q137" i="6"/>
  <c r="Q145" i="6"/>
  <c r="U22" i="6"/>
  <c r="U23" i="6" s="1"/>
  <c r="P78" i="6"/>
  <c r="S71" i="6"/>
  <c r="S62" i="6"/>
  <c r="M22" i="7"/>
  <c r="M64" i="8" s="1"/>
  <c r="T16" i="6"/>
  <c r="T17" i="6" s="1"/>
  <c r="R90" i="6"/>
  <c r="R91" i="6"/>
  <c r="Q151" i="6"/>
  <c r="R99" i="5"/>
  <c r="R101" i="6" s="1"/>
  <c r="R102" i="6" s="1"/>
  <c r="U96" i="3"/>
  <c r="U42" i="6" s="1"/>
  <c r="U43" i="6" s="1"/>
  <c r="U79" i="3"/>
  <c r="U26" i="6" s="1"/>
  <c r="R111" i="6"/>
  <c r="U156" i="3"/>
  <c r="S111" i="6"/>
  <c r="P111" i="6"/>
  <c r="T155" i="3"/>
  <c r="T100" i="6" s="1"/>
  <c r="V156" i="3"/>
  <c r="T157" i="3"/>
  <c r="V134" i="3"/>
  <c r="V150" i="3"/>
  <c r="V142" i="3"/>
  <c r="T37" i="7" s="1"/>
  <c r="V154" i="3"/>
  <c r="V146" i="3"/>
  <c r="V138" i="3"/>
  <c r="T36" i="7" s="1"/>
  <c r="Y14" i="3"/>
  <c r="W11" i="7"/>
  <c r="W34" i="7" s="1"/>
  <c r="V81" i="3"/>
  <c r="S127" i="6"/>
  <c r="T93" i="5"/>
  <c r="T92" i="5"/>
  <c r="P43" i="7"/>
  <c r="P127" i="6"/>
  <c r="P128" i="6"/>
  <c r="P129" i="6" s="1"/>
  <c r="V58" i="3"/>
  <c r="V67" i="3" s="1"/>
  <c r="V52" i="5" s="1"/>
  <c r="V78" i="3"/>
  <c r="V66" i="3"/>
  <c r="T14" i="7" s="1"/>
  <c r="V70" i="3"/>
  <c r="V74" i="3"/>
  <c r="V62" i="3"/>
  <c r="T13" i="7" s="1"/>
  <c r="U151" i="3"/>
  <c r="U143" i="3"/>
  <c r="U147" i="3"/>
  <c r="U94" i="5" s="1"/>
  <c r="U139" i="3"/>
  <c r="U94" i="6" s="1"/>
  <c r="U97" i="6" s="1"/>
  <c r="W72" i="3"/>
  <c r="W76" i="3"/>
  <c r="W68" i="3"/>
  <c r="U153" i="3"/>
  <c r="U145" i="3"/>
  <c r="U149" i="3"/>
  <c r="U137" i="3"/>
  <c r="U141" i="3"/>
  <c r="N43" i="7"/>
  <c r="U135" i="3"/>
  <c r="Q43" i="7"/>
  <c r="U158" i="3"/>
  <c r="W82" i="3"/>
  <c r="U15" i="7" s="1"/>
  <c r="V137" i="3"/>
  <c r="V153" i="3"/>
  <c r="V141" i="3"/>
  <c r="V149" i="3"/>
  <c r="V145" i="3"/>
  <c r="S89" i="6"/>
  <c r="T27" i="6"/>
  <c r="T28" i="6" s="1"/>
  <c r="T60" i="5"/>
  <c r="Q153" i="6"/>
  <c r="R128" i="6"/>
  <c r="R129" i="6" s="1"/>
  <c r="Y73" i="6"/>
  <c r="Y147" i="6"/>
  <c r="Z4" i="6"/>
  <c r="X4" i="8"/>
  <c r="X4" i="7"/>
  <c r="T78" i="5"/>
  <c r="N19" i="7"/>
  <c r="N61" i="8" s="1"/>
  <c r="R103" i="6"/>
  <c r="Y64" i="6"/>
  <c r="Y139" i="6"/>
  <c r="O20" i="7"/>
  <c r="O62" i="8" s="1"/>
  <c r="Q51" i="7"/>
  <c r="Q52" i="7" s="1"/>
  <c r="Q58" i="7" s="1"/>
  <c r="Q11" i="8" s="1"/>
  <c r="Q29" i="8" s="1"/>
  <c r="Q44" i="8" s="1"/>
  <c r="R27" i="7"/>
  <c r="M19" i="7"/>
  <c r="M61" i="8" s="1"/>
  <c r="O45" i="7"/>
  <c r="Q130" i="6"/>
  <c r="R38" i="7"/>
  <c r="T164" i="3"/>
  <c r="T109" i="6" s="1"/>
  <c r="T110" i="6" s="1"/>
  <c r="T165" i="3"/>
  <c r="V135" i="3"/>
  <c r="X57" i="3"/>
  <c r="X54" i="3"/>
  <c r="W58" i="3"/>
  <c r="W75" i="3" s="1"/>
  <c r="U23" i="5"/>
  <c r="U15" i="6" s="1"/>
  <c r="U56" i="5"/>
  <c r="U58" i="5" s="1"/>
  <c r="U100" i="3"/>
  <c r="U101" i="3" s="1"/>
  <c r="U103" i="3" s="1"/>
  <c r="U102" i="3" s="1"/>
  <c r="U95" i="3"/>
  <c r="X110" i="3"/>
  <c r="X133" i="3" s="1"/>
  <c r="X130" i="3"/>
  <c r="X131" i="3" s="1"/>
  <c r="Y33" i="3"/>
  <c r="Y34" i="3" s="1"/>
  <c r="Z10" i="3"/>
  <c r="Y109" i="3"/>
  <c r="W133" i="3"/>
  <c r="W114" i="3"/>
  <c r="T42" i="6"/>
  <c r="T43" i="6" s="1"/>
  <c r="T95" i="3"/>
  <c r="U45" i="6"/>
  <c r="S21" i="7" s="1"/>
  <c r="S63" i="8" s="1"/>
  <c r="S45" i="6"/>
  <c r="U89" i="3"/>
  <c r="U88" i="3"/>
  <c r="R37" i="6"/>
  <c r="R50" i="6"/>
  <c r="Q53" i="6"/>
  <c r="T89" i="3"/>
  <c r="T88" i="3"/>
  <c r="S34" i="6"/>
  <c r="S35" i="6" s="1"/>
  <c r="S87" i="3"/>
  <c r="X38" i="3"/>
  <c r="Y112" i="3"/>
  <c r="Z35" i="3"/>
  <c r="Z111" i="3"/>
  <c r="Y36" i="3"/>
  <c r="S99" i="5"/>
  <c r="S101" i="6" s="1"/>
  <c r="Z4" i="3"/>
  <c r="Z4" i="5"/>
  <c r="Z48" i="1"/>
  <c r="Z50" i="1" s="1"/>
  <c r="Z54" i="1" s="1"/>
  <c r="Z49" i="1"/>
  <c r="Z51" i="1" s="1"/>
  <c r="Z55" i="1" s="1"/>
  <c r="X55" i="3" l="1"/>
  <c r="W61" i="3"/>
  <c r="R38" i="6"/>
  <c r="R28" i="7"/>
  <c r="R67" i="8"/>
  <c r="R68" i="8" s="1"/>
  <c r="P151" i="6"/>
  <c r="U16" i="6"/>
  <c r="U17" i="6" s="1"/>
  <c r="R145" i="6"/>
  <c r="R137" i="6"/>
  <c r="S90" i="6"/>
  <c r="S91" i="6" s="1"/>
  <c r="R151" i="6"/>
  <c r="O22" i="7"/>
  <c r="O64" i="8" s="1"/>
  <c r="R101" i="5"/>
  <c r="T169" i="3"/>
  <c r="T170" i="3" s="1"/>
  <c r="T172" i="3" s="1"/>
  <c r="T171" i="3" s="1"/>
  <c r="X58" i="3"/>
  <c r="V82" i="3"/>
  <c r="T15" i="7" s="1"/>
  <c r="W59" i="3"/>
  <c r="W85" i="3" s="1"/>
  <c r="V157" i="3"/>
  <c r="V71" i="3"/>
  <c r="V53" i="5" s="1"/>
  <c r="W63" i="3"/>
  <c r="W93" i="3" s="1"/>
  <c r="W94" i="3" s="1"/>
  <c r="U157" i="3"/>
  <c r="V158" i="3"/>
  <c r="X154" i="3"/>
  <c r="X146" i="3"/>
  <c r="X150" i="3"/>
  <c r="X142" i="3"/>
  <c r="V37" i="7" s="1"/>
  <c r="X138" i="3"/>
  <c r="V36" i="7" s="1"/>
  <c r="N45" i="7"/>
  <c r="P130" i="6"/>
  <c r="W132" i="3"/>
  <c r="W136" i="3"/>
  <c r="W152" i="3"/>
  <c r="W148" i="3"/>
  <c r="W144" i="3"/>
  <c r="W140" i="3"/>
  <c r="X70" i="3"/>
  <c r="X66" i="3"/>
  <c r="V14" i="7" s="1"/>
  <c r="X74" i="3"/>
  <c r="X62" i="3"/>
  <c r="V13" i="7" s="1"/>
  <c r="X78" i="3"/>
  <c r="U161" i="3"/>
  <c r="U76" i="5"/>
  <c r="U78" i="5" s="1"/>
  <c r="U88" i="6"/>
  <c r="W80" i="3"/>
  <c r="T126" i="6"/>
  <c r="T125" i="6"/>
  <c r="T112" i="6"/>
  <c r="U93" i="5"/>
  <c r="U92" i="5"/>
  <c r="V51" i="5"/>
  <c r="Z14" i="3"/>
  <c r="X11" i="7"/>
  <c r="X34" i="7" s="1"/>
  <c r="V59" i="3"/>
  <c r="X76" i="3"/>
  <c r="X72" i="3"/>
  <c r="X68" i="3"/>
  <c r="V63" i="3"/>
  <c r="V161" i="3"/>
  <c r="V162" i="3" s="1"/>
  <c r="V76" i="5"/>
  <c r="V88" i="6"/>
  <c r="T29" i="6"/>
  <c r="W134" i="3"/>
  <c r="W154" i="3"/>
  <c r="W146" i="3"/>
  <c r="W142" i="3"/>
  <c r="U37" i="7" s="1"/>
  <c r="W138" i="3"/>
  <c r="U36" i="7" s="1"/>
  <c r="W150" i="3"/>
  <c r="V75" i="3"/>
  <c r="V54" i="5" s="1"/>
  <c r="U155" i="3"/>
  <c r="U100" i="6" s="1"/>
  <c r="V151" i="3"/>
  <c r="V147" i="3"/>
  <c r="V94" i="5" s="1"/>
  <c r="V143" i="3"/>
  <c r="V139" i="3"/>
  <c r="V94" i="6" s="1"/>
  <c r="V97" i="6" s="1"/>
  <c r="T89" i="6"/>
  <c r="S101" i="5"/>
  <c r="U27" i="6"/>
  <c r="U28" i="6" s="1"/>
  <c r="U60" i="5"/>
  <c r="R153" i="6"/>
  <c r="Z73" i="6"/>
  <c r="Z147" i="6"/>
  <c r="S27" i="7"/>
  <c r="Z139" i="6"/>
  <c r="Z64" i="6"/>
  <c r="P20" i="7"/>
  <c r="P62" i="8" s="1"/>
  <c r="S102" i="6"/>
  <c r="S103" i="6" s="1"/>
  <c r="P45" i="7"/>
  <c r="R130" i="6"/>
  <c r="Q21" i="7"/>
  <c r="Q63" i="8" s="1"/>
  <c r="W69" i="3"/>
  <c r="W65" i="3"/>
  <c r="W77" i="3"/>
  <c r="W73" i="3"/>
  <c r="U169" i="3"/>
  <c r="U170" i="3" s="1"/>
  <c r="S38" i="7"/>
  <c r="V166" i="3"/>
  <c r="W135" i="3"/>
  <c r="T163" i="3"/>
  <c r="Y54" i="3"/>
  <c r="X114" i="3"/>
  <c r="W71" i="3"/>
  <c r="W53" i="5" s="1"/>
  <c r="W67" i="3"/>
  <c r="W52" i="5" s="1"/>
  <c r="U29" i="6"/>
  <c r="Y57" i="3"/>
  <c r="Y130" i="3"/>
  <c r="Y131" i="3" s="1"/>
  <c r="Y110" i="3"/>
  <c r="Y133" i="3" s="1"/>
  <c r="Z109" i="3"/>
  <c r="Z33" i="3"/>
  <c r="Z34" i="3" s="1"/>
  <c r="X134" i="3"/>
  <c r="W36" i="5"/>
  <c r="W38" i="5" s="1"/>
  <c r="W21" i="6" s="1"/>
  <c r="W20" i="6"/>
  <c r="T45" i="6"/>
  <c r="X63" i="3"/>
  <c r="X75" i="3"/>
  <c r="X71" i="3"/>
  <c r="X67" i="3"/>
  <c r="X52" i="5" s="1"/>
  <c r="W54" i="5"/>
  <c r="W55" i="5"/>
  <c r="W14" i="6"/>
  <c r="U34" i="6"/>
  <c r="U35" i="6" s="1"/>
  <c r="U87" i="3"/>
  <c r="T34" i="6"/>
  <c r="T35" i="6" s="1"/>
  <c r="T87" i="3"/>
  <c r="X59" i="3"/>
  <c r="S50" i="6"/>
  <c r="S37" i="6"/>
  <c r="R53" i="6"/>
  <c r="Y38" i="3"/>
  <c r="Z112" i="3"/>
  <c r="Z36" i="3"/>
  <c r="X60" i="3" l="1"/>
  <c r="X64" i="3"/>
  <c r="T97" i="5"/>
  <c r="Z54" i="3"/>
  <c r="W21" i="5"/>
  <c r="X56" i="3"/>
  <c r="Y55" i="3"/>
  <c r="S151" i="6"/>
  <c r="S128" i="6"/>
  <c r="S129" i="6" s="1"/>
  <c r="U71" i="6"/>
  <c r="U62" i="6"/>
  <c r="T90" i="6"/>
  <c r="T91" i="6" s="1"/>
  <c r="S38" i="6"/>
  <c r="S28" i="7"/>
  <c r="S67" i="8"/>
  <c r="S68" i="8" s="1"/>
  <c r="W22" i="6"/>
  <c r="W23" i="6" s="1"/>
  <c r="P22" i="7"/>
  <c r="P64" i="8" s="1"/>
  <c r="S145" i="6"/>
  <c r="S137" i="6"/>
  <c r="T71" i="6"/>
  <c r="T62" i="6"/>
  <c r="T127" i="6"/>
  <c r="X65" i="3"/>
  <c r="X69" i="3"/>
  <c r="W81" i="3"/>
  <c r="X80" i="3"/>
  <c r="T111" i="6"/>
  <c r="W156" i="3"/>
  <c r="V155" i="3"/>
  <c r="V169" i="3" s="1"/>
  <c r="V170" i="3" s="1"/>
  <c r="V93" i="3"/>
  <c r="V94" i="3" s="1"/>
  <c r="V36" i="5"/>
  <c r="V38" i="5" s="1"/>
  <c r="V21" i="6" s="1"/>
  <c r="V20" i="6"/>
  <c r="X151" i="3"/>
  <c r="X147" i="3"/>
  <c r="X94" i="5" s="1"/>
  <c r="X139" i="3"/>
  <c r="X94" i="6" s="1"/>
  <c r="X97" i="6" s="1"/>
  <c r="X143" i="3"/>
  <c r="Y150" i="3"/>
  <c r="Y142" i="3"/>
  <c r="W37" i="7" s="1"/>
  <c r="Y138" i="3"/>
  <c r="W36" i="7" s="1"/>
  <c r="Y146" i="3"/>
  <c r="Y154" i="3"/>
  <c r="Y58" i="3"/>
  <c r="Y67" i="3" s="1"/>
  <c r="Y52" i="5" s="1"/>
  <c r="Y78" i="3"/>
  <c r="Y74" i="3"/>
  <c r="Y62" i="3"/>
  <c r="W13" i="7" s="1"/>
  <c r="Y70" i="3"/>
  <c r="Y66" i="3"/>
  <c r="W14" i="7" s="1"/>
  <c r="R43" i="7"/>
  <c r="X132" i="3"/>
  <c r="X148" i="3"/>
  <c r="X140" i="3"/>
  <c r="X136" i="3"/>
  <c r="X152" i="3"/>
  <c r="X144" i="3"/>
  <c r="V79" i="3"/>
  <c r="V56" i="5" s="1"/>
  <c r="V92" i="5"/>
  <c r="V93" i="5"/>
  <c r="W158" i="3"/>
  <c r="U38" i="7" s="1"/>
  <c r="V85" i="3"/>
  <c r="V21" i="5"/>
  <c r="V23" i="5" s="1"/>
  <c r="V15" i="6" s="1"/>
  <c r="V14" i="6"/>
  <c r="U162" i="3"/>
  <c r="U166" i="3"/>
  <c r="V55" i="5"/>
  <c r="Y76" i="3"/>
  <c r="W161" i="3"/>
  <c r="W166" i="3" s="1"/>
  <c r="W76" i="5"/>
  <c r="W88" i="6"/>
  <c r="U172" i="3"/>
  <c r="U171" i="3" s="1"/>
  <c r="U97" i="5"/>
  <c r="S51" i="7" s="1"/>
  <c r="S52" i="7" s="1"/>
  <c r="S58" i="7" s="1"/>
  <c r="S11" i="8" s="1"/>
  <c r="S29" i="8" s="1"/>
  <c r="S44" i="8" s="1"/>
  <c r="W151" i="3"/>
  <c r="W139" i="3"/>
  <c r="W143" i="3"/>
  <c r="W147" i="3"/>
  <c r="W94" i="5" s="1"/>
  <c r="X82" i="3"/>
  <c r="V15" i="7" s="1"/>
  <c r="W149" i="3"/>
  <c r="W141" i="3"/>
  <c r="W145" i="3"/>
  <c r="W137" i="3"/>
  <c r="W153" i="3"/>
  <c r="X158" i="3"/>
  <c r="U89" i="6"/>
  <c r="S153" i="6"/>
  <c r="Q20" i="7"/>
  <c r="Q62" i="8" s="1"/>
  <c r="V78" i="5"/>
  <c r="S130" i="6"/>
  <c r="Q45" i="7"/>
  <c r="T103" i="6"/>
  <c r="R21" i="7"/>
  <c r="R63" i="8" s="1"/>
  <c r="T38" i="7"/>
  <c r="X135" i="3"/>
  <c r="V165" i="3"/>
  <c r="V164" i="3"/>
  <c r="V109" i="6" s="1"/>
  <c r="V110" i="6" s="1"/>
  <c r="W79" i="3"/>
  <c r="W100" i="3" s="1"/>
  <c r="W101" i="3" s="1"/>
  <c r="W103" i="3" s="1"/>
  <c r="W102" i="3" s="1"/>
  <c r="V100" i="3"/>
  <c r="V101" i="3" s="1"/>
  <c r="V103" i="3" s="1"/>
  <c r="V102" i="3" s="1"/>
  <c r="W51" i="5"/>
  <c r="Y114" i="3"/>
  <c r="Z110" i="3"/>
  <c r="Z133" i="3" s="1"/>
  <c r="Z130" i="3"/>
  <c r="Z131" i="3" s="1"/>
  <c r="Y134" i="3"/>
  <c r="X79" i="3"/>
  <c r="X56" i="5" s="1"/>
  <c r="X51" i="5"/>
  <c r="W96" i="3"/>
  <c r="W97" i="3"/>
  <c r="X53" i="5"/>
  <c r="X20" i="6"/>
  <c r="X93" i="3"/>
  <c r="X94" i="3" s="1"/>
  <c r="X36" i="5"/>
  <c r="X38" i="5" s="1"/>
  <c r="X21" i="6" s="1"/>
  <c r="X54" i="5"/>
  <c r="X55" i="5"/>
  <c r="T37" i="6"/>
  <c r="T50" i="6"/>
  <c r="W23" i="5"/>
  <c r="W15" i="6" s="1"/>
  <c r="U37" i="6"/>
  <c r="U38" i="6" s="1"/>
  <c r="U50" i="6"/>
  <c r="W90" i="3"/>
  <c r="W86" i="3"/>
  <c r="S53" i="6"/>
  <c r="X21" i="5"/>
  <c r="X14" i="6"/>
  <c r="X85" i="3"/>
  <c r="Z57" i="3"/>
  <c r="Z38" i="3"/>
  <c r="Y64" i="3" l="1"/>
  <c r="Y60" i="3"/>
  <c r="T99" i="5"/>
  <c r="R51" i="7"/>
  <c r="R52" i="7" s="1"/>
  <c r="R58" i="7" s="1"/>
  <c r="R11" i="8" s="1"/>
  <c r="R29" i="8" s="1"/>
  <c r="R44" i="8" s="1"/>
  <c r="Y68" i="3"/>
  <c r="Y56" i="3"/>
  <c r="K57" i="3"/>
  <c r="Y72" i="3"/>
  <c r="X61" i="3"/>
  <c r="X81" i="3" s="1"/>
  <c r="X77" i="3"/>
  <c r="X73" i="3"/>
  <c r="Z55" i="3"/>
  <c r="Z56" i="3"/>
  <c r="T128" i="6"/>
  <c r="T129" i="6" s="1"/>
  <c r="W16" i="6"/>
  <c r="W17" i="6" s="1"/>
  <c r="Q22" i="7"/>
  <c r="Q64" i="8" s="1"/>
  <c r="V22" i="6"/>
  <c r="V23" i="6"/>
  <c r="X22" i="6"/>
  <c r="X23" i="6" s="1"/>
  <c r="T137" i="6"/>
  <c r="T145" i="6"/>
  <c r="U91" i="6"/>
  <c r="T38" i="6"/>
  <c r="V16" i="6"/>
  <c r="V17" i="6" s="1"/>
  <c r="Y77" i="3"/>
  <c r="Y59" i="3"/>
  <c r="Y71" i="3"/>
  <c r="V58" i="5"/>
  <c r="V27" i="6" s="1"/>
  <c r="V100" i="6"/>
  <c r="X156" i="3"/>
  <c r="Y65" i="3"/>
  <c r="Y69" i="3"/>
  <c r="W157" i="3"/>
  <c r="X26" i="6"/>
  <c r="Y75" i="3"/>
  <c r="Y55" i="5" s="1"/>
  <c r="Z72" i="3"/>
  <c r="Y63" i="3"/>
  <c r="Y20" i="6" s="1"/>
  <c r="W162" i="3"/>
  <c r="W164" i="3" s="1"/>
  <c r="W109" i="6" s="1"/>
  <c r="W110" i="6" s="1"/>
  <c r="Z68" i="3"/>
  <c r="U99" i="5"/>
  <c r="U101" i="6" s="1"/>
  <c r="U102" i="6" s="1"/>
  <c r="V26" i="6"/>
  <c r="Y82" i="3"/>
  <c r="W15" i="7" s="1"/>
  <c r="Y158" i="3"/>
  <c r="W94" i="6"/>
  <c r="W97" i="6" s="1"/>
  <c r="W155" i="3"/>
  <c r="Z150" i="3"/>
  <c r="Z142" i="3"/>
  <c r="X37" i="7" s="1"/>
  <c r="Z146" i="3"/>
  <c r="Z138" i="3"/>
  <c r="X36" i="7" s="1"/>
  <c r="Z154" i="3"/>
  <c r="X161" i="3"/>
  <c r="X166" i="3" s="1"/>
  <c r="X76" i="5"/>
  <c r="X88" i="6"/>
  <c r="V86" i="3"/>
  <c r="V90" i="3"/>
  <c r="Z152" i="3"/>
  <c r="Z144" i="3"/>
  <c r="Z148" i="3"/>
  <c r="Z140" i="3"/>
  <c r="Z136" i="3"/>
  <c r="V172" i="3"/>
  <c r="V171" i="3" s="1"/>
  <c r="V97" i="5"/>
  <c r="T51" i="7" s="1"/>
  <c r="T52" i="7" s="1"/>
  <c r="X153" i="3"/>
  <c r="X149" i="3"/>
  <c r="X141" i="3"/>
  <c r="X145" i="3"/>
  <c r="X137" i="3"/>
  <c r="X93" i="5"/>
  <c r="X92" i="5"/>
  <c r="X100" i="3"/>
  <c r="X101" i="3" s="1"/>
  <c r="X103" i="3" s="1"/>
  <c r="X102" i="3" s="1"/>
  <c r="Y151" i="3"/>
  <c r="Y147" i="3"/>
  <c r="Y94" i="5" s="1"/>
  <c r="Y139" i="3"/>
  <c r="Y94" i="6" s="1"/>
  <c r="Y97" i="6" s="1"/>
  <c r="Y143" i="3"/>
  <c r="W26" i="6"/>
  <c r="U90" i="6"/>
  <c r="U165" i="3"/>
  <c r="U164" i="3"/>
  <c r="Z70" i="3"/>
  <c r="Z74" i="3"/>
  <c r="Z62" i="3"/>
  <c r="X13" i="7" s="1"/>
  <c r="Z78" i="3"/>
  <c r="Z66" i="3"/>
  <c r="X14" i="7" s="1"/>
  <c r="Y132" i="3"/>
  <c r="Y144" i="3"/>
  <c r="Y140" i="3"/>
  <c r="Y152" i="3"/>
  <c r="Y136" i="3"/>
  <c r="Y148" i="3"/>
  <c r="W56" i="5"/>
  <c r="W58" i="5" s="1"/>
  <c r="V126" i="6"/>
  <c r="V125" i="6"/>
  <c r="V112" i="6"/>
  <c r="T27" i="7"/>
  <c r="W92" i="5"/>
  <c r="W93" i="5"/>
  <c r="Y80" i="3"/>
  <c r="V96" i="3"/>
  <c r="V97" i="3"/>
  <c r="V89" i="6"/>
  <c r="U103" i="6"/>
  <c r="T130" i="6"/>
  <c r="R45" i="7"/>
  <c r="S20" i="7"/>
  <c r="S62" i="8" s="1"/>
  <c r="W78" i="5"/>
  <c r="V27" i="7"/>
  <c r="R20" i="7"/>
  <c r="R62" i="8" s="1"/>
  <c r="T153" i="6"/>
  <c r="Z73" i="3"/>
  <c r="X162" i="3"/>
  <c r="Y135" i="3"/>
  <c r="Z132" i="3"/>
  <c r="X155" i="3"/>
  <c r="V163" i="3"/>
  <c r="Z114" i="3"/>
  <c r="Z134" i="3"/>
  <c r="K131" i="3" s="1"/>
  <c r="Y53" i="5"/>
  <c r="Y51" i="5"/>
  <c r="X96" i="3"/>
  <c r="X97" i="3"/>
  <c r="X58" i="5"/>
  <c r="W42" i="6"/>
  <c r="W43" i="6" s="1"/>
  <c r="W95" i="3"/>
  <c r="X23" i="5"/>
  <c r="X15" i="6" s="1"/>
  <c r="X90" i="3"/>
  <c r="X86" i="3"/>
  <c r="Y85" i="3"/>
  <c r="Y21" i="5"/>
  <c r="Y14" i="6"/>
  <c r="T53" i="6"/>
  <c r="W88" i="3"/>
  <c r="W89" i="3"/>
  <c r="U53" i="6"/>
  <c r="Z58" i="3"/>
  <c r="V99" i="5"/>
  <c r="V101" i="6" s="1"/>
  <c r="V102" i="6" s="1"/>
  <c r="M135" i="6" l="1"/>
  <c r="N136" i="6"/>
  <c r="M136" i="6"/>
  <c r="N135" i="6"/>
  <c r="O136" i="6"/>
  <c r="P136" i="6"/>
  <c r="S136" i="6"/>
  <c r="R136" i="6"/>
  <c r="Q136" i="6"/>
  <c r="T136" i="6"/>
  <c r="Q135" i="6"/>
  <c r="O135" i="6"/>
  <c r="P135" i="6"/>
  <c r="U136" i="6"/>
  <c r="R135" i="6"/>
  <c r="V136" i="6"/>
  <c r="X136" i="6"/>
  <c r="S135" i="6"/>
  <c r="K79" i="6"/>
  <c r="K78" i="6"/>
  <c r="T78" i="6" s="1"/>
  <c r="Z60" i="3"/>
  <c r="Z64" i="3"/>
  <c r="K55" i="3"/>
  <c r="Z76" i="3"/>
  <c r="Y61" i="3"/>
  <c r="Y73" i="3"/>
  <c r="T101" i="6"/>
  <c r="T102" i="6" s="1"/>
  <c r="T101" i="5"/>
  <c r="Z61" i="3"/>
  <c r="K56" i="3"/>
  <c r="T135" i="6"/>
  <c r="Z69" i="3"/>
  <c r="T151" i="6"/>
  <c r="K133" i="3"/>
  <c r="X16" i="6"/>
  <c r="X17" i="6" s="1"/>
  <c r="T28" i="7"/>
  <c r="T67" i="8"/>
  <c r="T68" i="8" s="1"/>
  <c r="R22" i="7"/>
  <c r="R64" i="8" s="1"/>
  <c r="U27" i="7"/>
  <c r="V90" i="6"/>
  <c r="V91" i="6" s="1"/>
  <c r="T60" i="6"/>
  <c r="S22" i="7"/>
  <c r="S64" i="8" s="1"/>
  <c r="V28" i="7"/>
  <c r="V67" i="8"/>
  <c r="V68" i="8" s="1"/>
  <c r="W152" i="6"/>
  <c r="W136" i="6"/>
  <c r="U60" i="6"/>
  <c r="U137" i="6"/>
  <c r="U145" i="6"/>
  <c r="Y136" i="6"/>
  <c r="K132" i="3"/>
  <c r="V60" i="5"/>
  <c r="U101" i="5"/>
  <c r="Y81" i="3"/>
  <c r="Y79" i="3"/>
  <c r="Y36" i="5"/>
  <c r="Y38" i="5" s="1"/>
  <c r="Y21" i="6" s="1"/>
  <c r="Y54" i="5"/>
  <c r="Z80" i="3"/>
  <c r="V127" i="6"/>
  <c r="Y156" i="3"/>
  <c r="Z156" i="3"/>
  <c r="X157" i="3"/>
  <c r="Z158" i="3"/>
  <c r="Y93" i="3"/>
  <c r="Y94" i="3" s="1"/>
  <c r="Y96" i="3" s="1"/>
  <c r="T58" i="7"/>
  <c r="T11" i="8" s="1"/>
  <c r="T29" i="8" s="1"/>
  <c r="T44" i="8" s="1"/>
  <c r="V111" i="6"/>
  <c r="W165" i="3"/>
  <c r="W163" i="3" s="1"/>
  <c r="Z77" i="3"/>
  <c r="Z65" i="3"/>
  <c r="V88" i="3"/>
  <c r="V89" i="3"/>
  <c r="Z137" i="3"/>
  <c r="Z153" i="3"/>
  <c r="Z145" i="3"/>
  <c r="Z141" i="3"/>
  <c r="Z149" i="3"/>
  <c r="V42" i="6"/>
  <c r="V95" i="3"/>
  <c r="T43" i="7"/>
  <c r="Z82" i="3"/>
  <c r="X15" i="7" s="1"/>
  <c r="W169" i="3"/>
  <c r="W170" i="3" s="1"/>
  <c r="W100" i="6"/>
  <c r="Y76" i="5"/>
  <c r="Y88" i="6"/>
  <c r="W125" i="6"/>
  <c r="W126" i="6"/>
  <c r="W112" i="6"/>
  <c r="W113" i="6" s="1"/>
  <c r="U163" i="3"/>
  <c r="U109" i="6"/>
  <c r="U110" i="6" s="1"/>
  <c r="Y93" i="5"/>
  <c r="Y92" i="5"/>
  <c r="Z92" i="5" s="1"/>
  <c r="Z151" i="3"/>
  <c r="Z139" i="3"/>
  <c r="Z94" i="6" s="1"/>
  <c r="Z97" i="6" s="1"/>
  <c r="Z143" i="3"/>
  <c r="Z93" i="5" s="1"/>
  <c r="Z147" i="3"/>
  <c r="Z94" i="5" s="1"/>
  <c r="Y153" i="3"/>
  <c r="Y145" i="3"/>
  <c r="Y149" i="3"/>
  <c r="Y141" i="3"/>
  <c r="Y144" i="6" s="1"/>
  <c r="Y137" i="3"/>
  <c r="V101" i="5"/>
  <c r="W89" i="6"/>
  <c r="X27" i="6"/>
  <c r="X28" i="6" s="1"/>
  <c r="X60" i="5"/>
  <c r="W27" i="6"/>
  <c r="W28" i="6" s="1"/>
  <c r="W29" i="6" s="1"/>
  <c r="W60" i="5"/>
  <c r="V28" i="6"/>
  <c r="V29" i="6" s="1"/>
  <c r="X78" i="5"/>
  <c r="V103" i="6"/>
  <c r="U153" i="6"/>
  <c r="X100" i="6"/>
  <c r="V38" i="7"/>
  <c r="X164" i="3"/>
  <c r="X109" i="6" s="1"/>
  <c r="X110" i="6" s="1"/>
  <c r="X165" i="3"/>
  <c r="Z135" i="3"/>
  <c r="Y161" i="3"/>
  <c r="X169" i="3"/>
  <c r="X170" i="3" s="1"/>
  <c r="Y155" i="3"/>
  <c r="X42" i="6"/>
  <c r="X43" i="6" s="1"/>
  <c r="X95" i="3"/>
  <c r="Y97" i="3"/>
  <c r="W45" i="6"/>
  <c r="Z75" i="3"/>
  <c r="Z71" i="3"/>
  <c r="Z67" i="3"/>
  <c r="Z52" i="5" s="1"/>
  <c r="Z63" i="3"/>
  <c r="Y100" i="3"/>
  <c r="Y101" i="3" s="1"/>
  <c r="Y103" i="3" s="1"/>
  <c r="Y102" i="3" s="1"/>
  <c r="Y26" i="6"/>
  <c r="Y56" i="5"/>
  <c r="Y58" i="5" s="1"/>
  <c r="Z59" i="3"/>
  <c r="Y86" i="3"/>
  <c r="Y90" i="3"/>
  <c r="Y23" i="5"/>
  <c r="Y15" i="6" s="1"/>
  <c r="W34" i="6"/>
  <c r="W35" i="6" s="1"/>
  <c r="W87" i="3"/>
  <c r="X89" i="3"/>
  <c r="X88" i="3"/>
  <c r="M144" i="6" l="1"/>
  <c r="M143" i="6"/>
  <c r="N144" i="6"/>
  <c r="N143" i="6"/>
  <c r="O144" i="6"/>
  <c r="P144" i="6"/>
  <c r="Q144" i="6"/>
  <c r="R144" i="6"/>
  <c r="S144" i="6"/>
  <c r="P143" i="6"/>
  <c r="O143" i="6"/>
  <c r="T144" i="6"/>
  <c r="Q143" i="6"/>
  <c r="U144" i="6"/>
  <c r="R143" i="6"/>
  <c r="V144" i="6"/>
  <c r="S143" i="6"/>
  <c r="T143" i="6"/>
  <c r="K65" i="6"/>
  <c r="M60" i="6"/>
  <c r="M61" i="6"/>
  <c r="N60" i="6"/>
  <c r="N61" i="6"/>
  <c r="O61" i="6"/>
  <c r="Q61" i="6"/>
  <c r="P61" i="6"/>
  <c r="R61" i="6"/>
  <c r="P60" i="6"/>
  <c r="O60" i="6"/>
  <c r="U61" i="6"/>
  <c r="Q60" i="6"/>
  <c r="S61" i="6"/>
  <c r="T61" i="6"/>
  <c r="R60" i="6"/>
  <c r="S60" i="6"/>
  <c r="Q78" i="6"/>
  <c r="R78" i="6"/>
  <c r="S78" i="6"/>
  <c r="X144" i="6"/>
  <c r="T113" i="6"/>
  <c r="O113" i="6"/>
  <c r="M152" i="6"/>
  <c r="K42" i="7" s="1"/>
  <c r="N152" i="6"/>
  <c r="L42" i="7" s="1"/>
  <c r="O152" i="6"/>
  <c r="M42" i="7" s="1"/>
  <c r="P152" i="6"/>
  <c r="N42" i="7" s="1"/>
  <c r="R152" i="6"/>
  <c r="P42" i="7" s="1"/>
  <c r="Q152" i="6"/>
  <c r="O42" i="7" s="1"/>
  <c r="S152" i="6"/>
  <c r="Q42" i="7" s="1"/>
  <c r="T152" i="6"/>
  <c r="R42" i="7" s="1"/>
  <c r="U152" i="6"/>
  <c r="V152" i="6"/>
  <c r="X152" i="6"/>
  <c r="K74" i="6"/>
  <c r="N69" i="6"/>
  <c r="M69" i="6"/>
  <c r="M70" i="6"/>
  <c r="N70" i="6"/>
  <c r="Q70" i="6"/>
  <c r="O70" i="6"/>
  <c r="R70" i="6"/>
  <c r="P70" i="6"/>
  <c r="P69" i="6"/>
  <c r="O69" i="6"/>
  <c r="U70" i="6"/>
  <c r="Q69" i="6"/>
  <c r="S70" i="6"/>
  <c r="T70" i="6"/>
  <c r="R69" i="6"/>
  <c r="S69" i="6"/>
  <c r="Q79" i="6"/>
  <c r="R79" i="6"/>
  <c r="S79" i="6"/>
  <c r="U79" i="6"/>
  <c r="T79" i="6"/>
  <c r="U69" i="6"/>
  <c r="S113" i="6"/>
  <c r="R113" i="6"/>
  <c r="Y152" i="6"/>
  <c r="U143" i="6"/>
  <c r="T69" i="6"/>
  <c r="K80" i="6"/>
  <c r="V80" i="6" s="1"/>
  <c r="P113" i="6"/>
  <c r="N113" i="6"/>
  <c r="W144" i="6"/>
  <c r="U78" i="6"/>
  <c r="V113" i="6"/>
  <c r="Q113" i="6"/>
  <c r="M113" i="6"/>
  <c r="V135" i="6"/>
  <c r="V128" i="6"/>
  <c r="V129" i="6" s="1"/>
  <c r="W90" i="6"/>
  <c r="W91" i="6" s="1"/>
  <c r="W128" i="6" s="1"/>
  <c r="W129" i="6" s="1"/>
  <c r="W71" i="6"/>
  <c r="W62" i="6"/>
  <c r="Z152" i="6"/>
  <c r="Z136" i="6"/>
  <c r="Z144" i="6"/>
  <c r="V71" i="6"/>
  <c r="V62" i="6"/>
  <c r="W70" i="6"/>
  <c r="W61" i="6"/>
  <c r="W79" i="6"/>
  <c r="Y22" i="6"/>
  <c r="Y23" i="6" s="1"/>
  <c r="Y16" i="6"/>
  <c r="Y17" i="6"/>
  <c r="U28" i="7"/>
  <c r="U67" i="8"/>
  <c r="U68" i="8" s="1"/>
  <c r="V145" i="6"/>
  <c r="V137" i="6"/>
  <c r="T146" i="6"/>
  <c r="T148" i="6" s="1"/>
  <c r="V114" i="6"/>
  <c r="Z81" i="3"/>
  <c r="Z157" i="3"/>
  <c r="Y157" i="3"/>
  <c r="W111" i="6"/>
  <c r="W127" i="6"/>
  <c r="Z76" i="5"/>
  <c r="Z88" i="6"/>
  <c r="U126" i="6"/>
  <c r="U125" i="6"/>
  <c r="U112" i="6"/>
  <c r="N146" i="6"/>
  <c r="N148" i="6" s="1"/>
  <c r="L41" i="7" s="1"/>
  <c r="P146" i="6"/>
  <c r="P148" i="6" s="1"/>
  <c r="N41" i="7" s="1"/>
  <c r="Q146" i="6"/>
  <c r="Q148" i="6" s="1"/>
  <c r="O41" i="7" s="1"/>
  <c r="R146" i="6"/>
  <c r="R148" i="6" s="1"/>
  <c r="P41" i="7" s="1"/>
  <c r="S146" i="6"/>
  <c r="S148" i="6" s="1"/>
  <c r="Q41" i="7" s="1"/>
  <c r="V34" i="6"/>
  <c r="V35" i="6" s="1"/>
  <c r="V87" i="3"/>
  <c r="W172" i="3"/>
  <c r="W171" i="3" s="1"/>
  <c r="W97" i="5"/>
  <c r="V43" i="6"/>
  <c r="V45" i="6"/>
  <c r="X172" i="3"/>
  <c r="X171" i="3" s="1"/>
  <c r="X97" i="5"/>
  <c r="V51" i="7" s="1"/>
  <c r="V52" i="7" s="1"/>
  <c r="V58" i="7" s="1"/>
  <c r="V11" i="8" s="1"/>
  <c r="V29" i="8" s="1"/>
  <c r="V44" i="8" s="1"/>
  <c r="X126" i="6"/>
  <c r="X125" i="6"/>
  <c r="X112" i="6"/>
  <c r="X113" i="6" s="1"/>
  <c r="W114" i="6"/>
  <c r="U43" i="7"/>
  <c r="N114" i="6"/>
  <c r="M114" i="6"/>
  <c r="N138" i="6"/>
  <c r="N140" i="6" s="1"/>
  <c r="L40" i="7" s="1"/>
  <c r="M138" i="6"/>
  <c r="M140" i="6" s="1"/>
  <c r="K40" i="7" s="1"/>
  <c r="O114" i="6"/>
  <c r="O138" i="6"/>
  <c r="O140" i="6" s="1"/>
  <c r="M40" i="7" s="1"/>
  <c r="Q114" i="6"/>
  <c r="R114" i="6"/>
  <c r="P114" i="6"/>
  <c r="S114" i="6"/>
  <c r="Q138" i="6"/>
  <c r="Q140" i="6" s="1"/>
  <c r="O40" i="7" s="1"/>
  <c r="R138" i="6"/>
  <c r="R140" i="6" s="1"/>
  <c r="P40" i="7" s="1"/>
  <c r="P138" i="6"/>
  <c r="P140" i="6" s="1"/>
  <c r="N40" i="7" s="1"/>
  <c r="S138" i="6"/>
  <c r="S140" i="6" s="1"/>
  <c r="Q40" i="7" s="1"/>
  <c r="T114" i="6"/>
  <c r="T138" i="6"/>
  <c r="T140" i="6" s="1"/>
  <c r="R40" i="7" s="1"/>
  <c r="X89" i="6"/>
  <c r="Y27" i="6"/>
  <c r="Y28" i="6" s="1"/>
  <c r="Y60" i="5"/>
  <c r="X29" i="6"/>
  <c r="V153" i="6"/>
  <c r="V138" i="6"/>
  <c r="V140" i="6" s="1"/>
  <c r="Y78" i="5"/>
  <c r="V130" i="6"/>
  <c r="T45" i="7"/>
  <c r="W27" i="7"/>
  <c r="U21" i="7"/>
  <c r="U63" i="8" s="1"/>
  <c r="W44" i="6"/>
  <c r="Q72" i="6"/>
  <c r="S72" i="6"/>
  <c r="N44" i="6"/>
  <c r="M44" i="6"/>
  <c r="O44" i="6"/>
  <c r="P44" i="6"/>
  <c r="W51" i="6"/>
  <c r="Y100" i="6"/>
  <c r="W38" i="7"/>
  <c r="Y169" i="3"/>
  <c r="Y170" i="3" s="1"/>
  <c r="Y162" i="3"/>
  <c r="Y166" i="3"/>
  <c r="X163" i="3"/>
  <c r="Z161" i="3"/>
  <c r="Z155" i="3"/>
  <c r="W46" i="6"/>
  <c r="W47" i="6" s="1"/>
  <c r="Z79" i="3"/>
  <c r="Z56" i="5" s="1"/>
  <c r="Z55" i="5"/>
  <c r="Z54" i="5"/>
  <c r="Z20" i="6"/>
  <c r="Z93" i="3"/>
  <c r="Z94" i="3" s="1"/>
  <c r="Z36" i="5"/>
  <c r="Z38" i="5" s="1"/>
  <c r="Z21" i="6" s="1"/>
  <c r="Y42" i="6"/>
  <c r="Y43" i="6" s="1"/>
  <c r="Y95" i="3"/>
  <c r="Z51" i="5"/>
  <c r="Z53" i="5"/>
  <c r="X45" i="6"/>
  <c r="X44" i="6"/>
  <c r="W50" i="6"/>
  <c r="W37" i="6"/>
  <c r="X87" i="3"/>
  <c r="X34" i="6"/>
  <c r="X35" i="6" s="1"/>
  <c r="Y88" i="3"/>
  <c r="Y89" i="3"/>
  <c r="Z85" i="3"/>
  <c r="Z21" i="5"/>
  <c r="Z14" i="6"/>
  <c r="W80" i="6" l="1"/>
  <c r="U65" i="6"/>
  <c r="Y65" i="6"/>
  <c r="R65" i="6"/>
  <c r="V65" i="6"/>
  <c r="Z65" i="6"/>
  <c r="T65" i="6"/>
  <c r="X65" i="6"/>
  <c r="S65" i="6"/>
  <c r="W65" i="6"/>
  <c r="Q65" i="6"/>
  <c r="Z26" i="6"/>
  <c r="V151" i="6"/>
  <c r="Q80" i="6"/>
  <c r="R80" i="6"/>
  <c r="S80" i="6"/>
  <c r="U80" i="6"/>
  <c r="T80" i="6"/>
  <c r="S74" i="6"/>
  <c r="W74" i="6"/>
  <c r="Q74" i="6"/>
  <c r="T74" i="6"/>
  <c r="X74" i="6"/>
  <c r="R74" i="6"/>
  <c r="V74" i="6"/>
  <c r="Z74" i="6"/>
  <c r="U74" i="6"/>
  <c r="Y74" i="6"/>
  <c r="X90" i="6"/>
  <c r="X91" i="6" s="1"/>
  <c r="X128" i="6" s="1"/>
  <c r="X129" i="6" s="1"/>
  <c r="V79" i="6"/>
  <c r="V70" i="6"/>
  <c r="V61" i="6"/>
  <c r="X79" i="6"/>
  <c r="X70" i="6"/>
  <c r="X61" i="6"/>
  <c r="X80" i="6"/>
  <c r="X71" i="6"/>
  <c r="X62" i="6"/>
  <c r="W38" i="6"/>
  <c r="W28" i="7"/>
  <c r="W67" i="8"/>
  <c r="W68" i="8" s="1"/>
  <c r="W151" i="6"/>
  <c r="W135" i="6"/>
  <c r="Z22" i="6"/>
  <c r="Z23" i="6" s="1"/>
  <c r="U113" i="6"/>
  <c r="U114" i="6" s="1"/>
  <c r="L46" i="7"/>
  <c r="X99" i="5"/>
  <c r="X101" i="6" s="1"/>
  <c r="X102" i="6" s="1"/>
  <c r="U146" i="6"/>
  <c r="U148" i="6" s="1"/>
  <c r="S41" i="7" s="1"/>
  <c r="Z100" i="3"/>
  <c r="Z101" i="3" s="1"/>
  <c r="Z103" i="3" s="1"/>
  <c r="Z102" i="3" s="1"/>
  <c r="Q46" i="7"/>
  <c r="N46" i="7"/>
  <c r="W99" i="5"/>
  <c r="U51" i="7"/>
  <c r="U52" i="7" s="1"/>
  <c r="U58" i="7" s="1"/>
  <c r="U11" i="8" s="1"/>
  <c r="U29" i="8" s="1"/>
  <c r="U44" i="8" s="1"/>
  <c r="V51" i="6"/>
  <c r="V50" i="6"/>
  <c r="V53" i="6" s="1"/>
  <c r="V54" i="6" s="1"/>
  <c r="V37" i="6"/>
  <c r="O46" i="7"/>
  <c r="V43" i="7"/>
  <c r="X114" i="6"/>
  <c r="T21" i="7"/>
  <c r="T63" i="8" s="1"/>
  <c r="Y29" i="6"/>
  <c r="Y172" i="3"/>
  <c r="Y171" i="3" s="1"/>
  <c r="Y97" i="5"/>
  <c r="W51" i="7" s="1"/>
  <c r="W52" i="7" s="1"/>
  <c r="W58" i="7" s="1"/>
  <c r="W11" i="8" s="1"/>
  <c r="W29" i="8" s="1"/>
  <c r="W44" i="8" s="1"/>
  <c r="X111" i="6"/>
  <c r="P46" i="7"/>
  <c r="S43" i="7"/>
  <c r="U127" i="6"/>
  <c r="U128" i="6"/>
  <c r="U129" i="6" s="1"/>
  <c r="M146" i="6"/>
  <c r="M148" i="6" s="1"/>
  <c r="K41" i="7" s="1"/>
  <c r="K46" i="7" s="1"/>
  <c r="X127" i="6"/>
  <c r="O146" i="6"/>
  <c r="O148" i="6" s="1"/>
  <c r="M41" i="7" s="1"/>
  <c r="M46" i="7" s="1"/>
  <c r="U111" i="6"/>
  <c r="Y89" i="6"/>
  <c r="T72" i="6"/>
  <c r="U20" i="7"/>
  <c r="U62" i="8" s="1"/>
  <c r="T42" i="7"/>
  <c r="X103" i="6"/>
  <c r="X27" i="7"/>
  <c r="R41" i="7"/>
  <c r="R46" i="7" s="1"/>
  <c r="T40" i="7"/>
  <c r="U45" i="7"/>
  <c r="W130" i="6"/>
  <c r="V21" i="7"/>
  <c r="V63" i="8" s="1"/>
  <c r="N72" i="6"/>
  <c r="Q51" i="6"/>
  <c r="Q54" i="6" s="1"/>
  <c r="Q39" i="6"/>
  <c r="Q36" i="6"/>
  <c r="M51" i="6"/>
  <c r="M39" i="6"/>
  <c r="M36" i="6"/>
  <c r="M52" i="6" s="1"/>
  <c r="N51" i="6"/>
  <c r="N54" i="6" s="1"/>
  <c r="N39" i="6"/>
  <c r="N36" i="6"/>
  <c r="R72" i="6"/>
  <c r="M72" i="6"/>
  <c r="M75" i="6" s="1"/>
  <c r="K18" i="7" s="1"/>
  <c r="Q44" i="6"/>
  <c r="Q46" i="6"/>
  <c r="Q47" i="6" s="1"/>
  <c r="V44" i="6"/>
  <c r="V46" i="6"/>
  <c r="V47" i="6" s="1"/>
  <c r="U44" i="6"/>
  <c r="U46" i="6"/>
  <c r="U47" i="6" s="1"/>
  <c r="S44" i="6"/>
  <c r="S46" i="6"/>
  <c r="S47" i="6" s="1"/>
  <c r="P51" i="6"/>
  <c r="P54" i="6" s="1"/>
  <c r="P36" i="6"/>
  <c r="P39" i="6"/>
  <c r="U72" i="6"/>
  <c r="P72" i="6"/>
  <c r="T51" i="6"/>
  <c r="T54" i="6" s="1"/>
  <c r="T39" i="6"/>
  <c r="T36" i="6"/>
  <c r="U51" i="6"/>
  <c r="U54" i="6" s="1"/>
  <c r="U39" i="6"/>
  <c r="U36" i="6"/>
  <c r="S51" i="6"/>
  <c r="S54" i="6" s="1"/>
  <c r="S39" i="6"/>
  <c r="S36" i="6"/>
  <c r="T44" i="6"/>
  <c r="T46" i="6"/>
  <c r="T47" i="6" s="1"/>
  <c r="R51" i="6"/>
  <c r="R54" i="6" s="1"/>
  <c r="R39" i="6"/>
  <c r="R36" i="6"/>
  <c r="R44" i="6"/>
  <c r="R46" i="6"/>
  <c r="R47" i="6" s="1"/>
  <c r="O51" i="6"/>
  <c r="O54" i="6" s="1"/>
  <c r="O36" i="6"/>
  <c r="O39" i="6"/>
  <c r="O72" i="6"/>
  <c r="Z100" i="6"/>
  <c r="X38" i="7"/>
  <c r="Y165" i="3"/>
  <c r="Y164" i="3"/>
  <c r="Z166" i="3"/>
  <c r="Z162" i="3"/>
  <c r="Z169" i="3"/>
  <c r="Z170" i="3" s="1"/>
  <c r="Z58" i="5"/>
  <c r="W36" i="6"/>
  <c r="Z96" i="3"/>
  <c r="Z97" i="3"/>
  <c r="X46" i="6"/>
  <c r="Y45" i="6"/>
  <c r="Y79" i="6" s="1"/>
  <c r="Y44" i="6"/>
  <c r="Z23" i="5"/>
  <c r="Z15" i="6" s="1"/>
  <c r="Y34" i="6"/>
  <c r="Y35" i="6" s="1"/>
  <c r="Y87" i="3"/>
  <c r="X37" i="6"/>
  <c r="X50" i="6"/>
  <c r="X51" i="6"/>
  <c r="Z90" i="3"/>
  <c r="Z86" i="3"/>
  <c r="W52" i="6"/>
  <c r="W53" i="6"/>
  <c r="W54" i="6" s="1"/>
  <c r="S63" i="6"/>
  <c r="P63" i="6"/>
  <c r="N63" i="6"/>
  <c r="R63" i="6"/>
  <c r="O63" i="6"/>
  <c r="M63" i="6"/>
  <c r="M66" i="6" s="1"/>
  <c r="Q63" i="6"/>
  <c r="U63" i="6"/>
  <c r="T63" i="6"/>
  <c r="X137" i="6" l="1"/>
  <c r="X145" i="6"/>
  <c r="M54" i="6"/>
  <c r="M55" i="6" s="1"/>
  <c r="Y90" i="6"/>
  <c r="Y91" i="6"/>
  <c r="W143" i="6"/>
  <c r="W78" i="6"/>
  <c r="Z16" i="6"/>
  <c r="Z17" i="6"/>
  <c r="Y80" i="6"/>
  <c r="Y71" i="6"/>
  <c r="Y62" i="6"/>
  <c r="U135" i="6"/>
  <c r="Y61" i="6"/>
  <c r="X28" i="7"/>
  <c r="X67" i="8"/>
  <c r="X68" i="8" s="1"/>
  <c r="T20" i="7"/>
  <c r="T62" i="8" s="1"/>
  <c r="V38" i="6"/>
  <c r="V78" i="6"/>
  <c r="T19" i="7" s="1"/>
  <c r="T61" i="8" s="1"/>
  <c r="V69" i="6"/>
  <c r="V60" i="6"/>
  <c r="V143" i="6"/>
  <c r="U151" i="6"/>
  <c r="W60" i="6"/>
  <c r="Y70" i="6"/>
  <c r="X38" i="6"/>
  <c r="W69" i="6"/>
  <c r="X151" i="6"/>
  <c r="X135" i="6"/>
  <c r="X101" i="5"/>
  <c r="Y99" i="5"/>
  <c r="Y101" i="6" s="1"/>
  <c r="Y102" i="6" s="1"/>
  <c r="V52" i="6"/>
  <c r="V36" i="6"/>
  <c r="V39" i="6"/>
  <c r="Z172" i="3"/>
  <c r="Z171" i="3" s="1"/>
  <c r="Z97" i="5"/>
  <c r="Z99" i="5" s="1"/>
  <c r="Z101" i="6" s="1"/>
  <c r="Z102" i="6" s="1"/>
  <c r="O19" i="7"/>
  <c r="O61" i="8" s="1"/>
  <c r="P19" i="7"/>
  <c r="P61" i="8" s="1"/>
  <c r="Q19" i="7"/>
  <c r="Q61" i="8" s="1"/>
  <c r="R19" i="7"/>
  <c r="R61" i="8" s="1"/>
  <c r="S19" i="7"/>
  <c r="S61" i="8" s="1"/>
  <c r="U19" i="7"/>
  <c r="U61" i="8" s="1"/>
  <c r="V72" i="6"/>
  <c r="V75" i="6" s="1"/>
  <c r="T18" i="7" s="1"/>
  <c r="T22" i="7"/>
  <c r="T64" i="8" s="1"/>
  <c r="S42" i="7"/>
  <c r="U130" i="6"/>
  <c r="S45" i="7"/>
  <c r="V55" i="6"/>
  <c r="Y163" i="3"/>
  <c r="Y109" i="6"/>
  <c r="Y110" i="6" s="1"/>
  <c r="V63" i="6"/>
  <c r="U138" i="6"/>
  <c r="U140" i="6" s="1"/>
  <c r="S40" i="7" s="1"/>
  <c r="W101" i="6"/>
  <c r="W102" i="6" s="1"/>
  <c r="W103" i="6" s="1"/>
  <c r="W101" i="5"/>
  <c r="Z27" i="6"/>
  <c r="Z28" i="6" s="1"/>
  <c r="Z60" i="5"/>
  <c r="V20" i="7"/>
  <c r="V62" i="8" s="1"/>
  <c r="Z78" i="5"/>
  <c r="V45" i="7"/>
  <c r="X130" i="6"/>
  <c r="X153" i="6"/>
  <c r="Y103" i="6"/>
  <c r="W21" i="7"/>
  <c r="W63" i="8" s="1"/>
  <c r="W55" i="6"/>
  <c r="U22" i="7"/>
  <c r="U64" i="8" s="1"/>
  <c r="O52" i="6"/>
  <c r="O55" i="6"/>
  <c r="T52" i="6"/>
  <c r="T55" i="6"/>
  <c r="N52" i="6"/>
  <c r="N55" i="6"/>
  <c r="R52" i="6"/>
  <c r="R55" i="6"/>
  <c r="U52" i="6"/>
  <c r="U55" i="6"/>
  <c r="P52" i="6"/>
  <c r="P55" i="6"/>
  <c r="S52" i="6"/>
  <c r="S55" i="6"/>
  <c r="Q52" i="6"/>
  <c r="Q55" i="6"/>
  <c r="V146" i="6"/>
  <c r="V148" i="6" s="1"/>
  <c r="X47" i="6"/>
  <c r="W72" i="6"/>
  <c r="W75" i="6" s="1"/>
  <c r="U18" i="7" s="1"/>
  <c r="W63" i="6"/>
  <c r="Z165" i="3"/>
  <c r="Z164" i="3"/>
  <c r="Y46" i="6"/>
  <c r="Y47" i="6" s="1"/>
  <c r="R66" i="6"/>
  <c r="Z42" i="6"/>
  <c r="Z43" i="6" s="1"/>
  <c r="Z95" i="3"/>
  <c r="W39" i="6"/>
  <c r="Y50" i="6"/>
  <c r="Y37" i="6"/>
  <c r="Y51" i="6"/>
  <c r="Z88" i="3"/>
  <c r="Z89" i="3"/>
  <c r="X52" i="6"/>
  <c r="X53" i="6"/>
  <c r="X54" i="6" s="1"/>
  <c r="X36" i="6"/>
  <c r="R75" i="6"/>
  <c r="P18" i="7" s="1"/>
  <c r="T75" i="6"/>
  <c r="R18" i="7" s="1"/>
  <c r="K17" i="7"/>
  <c r="K23" i="7" s="1"/>
  <c r="K57" i="7" s="1"/>
  <c r="N75" i="6"/>
  <c r="L18" i="7" s="1"/>
  <c r="P75" i="6"/>
  <c r="N18" i="7" s="1"/>
  <c r="S66" i="6"/>
  <c r="Q66" i="6"/>
  <c r="U75" i="6"/>
  <c r="S18" i="7" s="1"/>
  <c r="O75" i="6"/>
  <c r="M18" i="7" s="1"/>
  <c r="X78" i="6" l="1"/>
  <c r="V19" i="7" s="1"/>
  <c r="V61" i="8" s="1"/>
  <c r="Y38" i="6"/>
  <c r="Y137" i="6"/>
  <c r="Y145" i="6"/>
  <c r="X60" i="6"/>
  <c r="W145" i="6"/>
  <c r="W137" i="6"/>
  <c r="S46" i="7"/>
  <c r="X143" i="6"/>
  <c r="X69" i="6"/>
  <c r="Y101" i="5"/>
  <c r="Z163" i="3"/>
  <c r="Z109" i="6"/>
  <c r="Z110" i="6" s="1"/>
  <c r="Z29" i="6"/>
  <c r="Z103" i="6"/>
  <c r="Y125" i="6"/>
  <c r="Y128" i="6" s="1"/>
  <c r="Y126" i="6"/>
  <c r="Y127" i="6" s="1"/>
  <c r="Y112" i="6"/>
  <c r="Y113" i="6" s="1"/>
  <c r="X51" i="7"/>
  <c r="X52" i="7" s="1"/>
  <c r="X58" i="7" s="1"/>
  <c r="X11" i="8" s="1"/>
  <c r="X29" i="8" s="1"/>
  <c r="X44" i="8" s="1"/>
  <c r="W153" i="6"/>
  <c r="U42" i="7" s="1"/>
  <c r="W146" i="6"/>
  <c r="W148" i="6" s="1"/>
  <c r="W138" i="6"/>
  <c r="W140" i="6" s="1"/>
  <c r="U40" i="7" s="1"/>
  <c r="Z89" i="6"/>
  <c r="Z101" i="5"/>
  <c r="W20" i="7"/>
  <c r="W62" i="8" s="1"/>
  <c r="X138" i="6"/>
  <c r="X140" i="6" s="1"/>
  <c r="T41" i="7"/>
  <c r="T46" i="7" s="1"/>
  <c r="Y153" i="6"/>
  <c r="O17" i="7"/>
  <c r="V42" i="7"/>
  <c r="Q17" i="7"/>
  <c r="P17" i="7"/>
  <c r="V22" i="7"/>
  <c r="V64" i="8" s="1"/>
  <c r="X39" i="6"/>
  <c r="X55" i="6"/>
  <c r="X63" i="6"/>
  <c r="X72" i="6"/>
  <c r="Z45" i="6"/>
  <c r="Z44" i="6"/>
  <c r="Q75" i="6"/>
  <c r="O18" i="7" s="1"/>
  <c r="U66" i="6"/>
  <c r="T66" i="6"/>
  <c r="Y36" i="6"/>
  <c r="Z34" i="6"/>
  <c r="Z35" i="6" s="1"/>
  <c r="Z87" i="3"/>
  <c r="Y52" i="6"/>
  <c r="Y53" i="6"/>
  <c r="Y54" i="6" s="1"/>
  <c r="N66" i="6"/>
  <c r="P66" i="6"/>
  <c r="V66" i="6"/>
  <c r="S75" i="6"/>
  <c r="Q18" i="7" s="1"/>
  <c r="W66" i="6"/>
  <c r="O66" i="6"/>
  <c r="O60" i="8" l="1"/>
  <c r="O65" i="8" s="1"/>
  <c r="O81" i="8" s="1"/>
  <c r="P23" i="7"/>
  <c r="P57" i="7" s="1"/>
  <c r="P10" i="8" s="1"/>
  <c r="P13" i="8" s="1"/>
  <c r="P60" i="8"/>
  <c r="P65" i="8" s="1"/>
  <c r="P81" i="8" s="1"/>
  <c r="W45" i="7"/>
  <c r="Y129" i="6"/>
  <c r="Y130" i="6" s="1"/>
  <c r="Y151" i="6"/>
  <c r="Z79" i="6"/>
  <c r="Z70" i="6"/>
  <c r="Z61" i="6"/>
  <c r="Q60" i="8"/>
  <c r="Q65" i="8" s="1"/>
  <c r="Q81" i="8" s="1"/>
  <c r="Z90" i="6"/>
  <c r="Z91" i="6" s="1"/>
  <c r="Z145" i="6"/>
  <c r="Z137" i="6"/>
  <c r="Y69" i="6"/>
  <c r="Z80" i="6"/>
  <c r="Z71" i="6"/>
  <c r="Z62" i="6"/>
  <c r="Y143" i="6"/>
  <c r="Y78" i="6"/>
  <c r="W19" i="7" s="1"/>
  <c r="W61" i="8" s="1"/>
  <c r="Y135" i="6"/>
  <c r="Y60" i="6"/>
  <c r="Q23" i="7"/>
  <c r="Q57" i="7" s="1"/>
  <c r="Q10" i="8" s="1"/>
  <c r="Q13" i="8" s="1"/>
  <c r="K11" i="8"/>
  <c r="H14" i="11" s="1"/>
  <c r="Y111" i="6"/>
  <c r="Z125" i="6"/>
  <c r="Z126" i="6"/>
  <c r="Z112" i="6"/>
  <c r="Z113" i="6" s="1"/>
  <c r="Z153" i="6"/>
  <c r="Y114" i="6"/>
  <c r="W43" i="7"/>
  <c r="W42" i="7"/>
  <c r="Y138" i="6"/>
  <c r="Y140" i="6" s="1"/>
  <c r="W40" i="7" s="1"/>
  <c r="O23" i="7"/>
  <c r="O57" i="7" s="1"/>
  <c r="O10" i="8" s="1"/>
  <c r="O13" i="8" s="1"/>
  <c r="P28" i="8"/>
  <c r="V40" i="7"/>
  <c r="U17" i="7"/>
  <c r="U41" i="7"/>
  <c r="U46" i="7" s="1"/>
  <c r="L17" i="7"/>
  <c r="L23" i="7" s="1"/>
  <c r="L57" i="7" s="1"/>
  <c r="S17" i="7"/>
  <c r="T17" i="7"/>
  <c r="M17" i="7"/>
  <c r="N17" i="7"/>
  <c r="R17" i="7"/>
  <c r="Y55" i="6"/>
  <c r="W22" i="7"/>
  <c r="W64" i="8" s="1"/>
  <c r="X21" i="7"/>
  <c r="X63" i="8" s="1"/>
  <c r="X146" i="6"/>
  <c r="X148" i="6" s="1"/>
  <c r="Y39" i="6"/>
  <c r="Z46" i="6"/>
  <c r="Y63" i="6"/>
  <c r="Y72" i="6"/>
  <c r="Z50" i="6"/>
  <c r="Z37" i="6"/>
  <c r="X75" i="6"/>
  <c r="V18" i="7" s="1"/>
  <c r="X66" i="6"/>
  <c r="R23" i="7" l="1"/>
  <c r="R57" i="7" s="1"/>
  <c r="R10" i="8" s="1"/>
  <c r="R13" i="8" s="1"/>
  <c r="R60" i="8"/>
  <c r="R65" i="8" s="1"/>
  <c r="R81" i="8" s="1"/>
  <c r="Z38" i="6"/>
  <c r="N23" i="7"/>
  <c r="N57" i="7" s="1"/>
  <c r="N10" i="8" s="1"/>
  <c r="N13" i="8" s="1"/>
  <c r="N60" i="8"/>
  <c r="N65" i="8" s="1"/>
  <c r="N81" i="8" s="1"/>
  <c r="M23" i="7"/>
  <c r="M57" i="7" s="1"/>
  <c r="M10" i="8" s="1"/>
  <c r="M28" i="8" s="1"/>
  <c r="M31" i="8" s="1"/>
  <c r="M35" i="8" s="1"/>
  <c r="M60" i="8"/>
  <c r="M65" i="8" s="1"/>
  <c r="M81" i="8" s="1"/>
  <c r="M82" i="8" s="1"/>
  <c r="T23" i="7"/>
  <c r="T57" i="7" s="1"/>
  <c r="T10" i="8" s="1"/>
  <c r="T13" i="8" s="1"/>
  <c r="T60" i="8"/>
  <c r="T65" i="8" s="1"/>
  <c r="T81" i="8" s="1"/>
  <c r="U23" i="7"/>
  <c r="U57" i="7" s="1"/>
  <c r="U10" i="8" s="1"/>
  <c r="U60" i="8"/>
  <c r="U65" i="8" s="1"/>
  <c r="U81" i="8" s="1"/>
  <c r="Z128" i="6"/>
  <c r="Z129" i="6" s="1"/>
  <c r="S23" i="7"/>
  <c r="S57" i="7" s="1"/>
  <c r="S10" i="8" s="1"/>
  <c r="S13" i="8" s="1"/>
  <c r="S60" i="8"/>
  <c r="S65" i="8" s="1"/>
  <c r="S81" i="8" s="1"/>
  <c r="Q28" i="8"/>
  <c r="Q31" i="8" s="1"/>
  <c r="Q35" i="8" s="1"/>
  <c r="Z127" i="6"/>
  <c r="Z111" i="6"/>
  <c r="Z114" i="6"/>
  <c r="X43" i="7"/>
  <c r="O28" i="8"/>
  <c r="O31" i="8" s="1"/>
  <c r="O35" i="8" s="1"/>
  <c r="P31" i="8"/>
  <c r="P35" i="8" s="1"/>
  <c r="P43" i="8"/>
  <c r="P46" i="8" s="1"/>
  <c r="R28" i="8"/>
  <c r="V41" i="7"/>
  <c r="V46" i="7" s="1"/>
  <c r="X20" i="7"/>
  <c r="X62" i="8" s="1"/>
  <c r="V17" i="7"/>
  <c r="Y146" i="6"/>
  <c r="Y148" i="6" s="1"/>
  <c r="Z47" i="6"/>
  <c r="Y66" i="6"/>
  <c r="Y75" i="6"/>
  <c r="W18" i="7" s="1"/>
  <c r="Z36" i="6"/>
  <c r="Z51" i="6"/>
  <c r="Z52" i="6" s="1"/>
  <c r="Z53" i="6"/>
  <c r="Z54" i="6" s="1"/>
  <c r="M43" i="8" l="1"/>
  <c r="M46" i="8" s="1"/>
  <c r="N28" i="8"/>
  <c r="M13" i="8"/>
  <c r="V23" i="7"/>
  <c r="V57" i="7" s="1"/>
  <c r="V10" i="8" s="1"/>
  <c r="V13" i="8" s="1"/>
  <c r="V60" i="8"/>
  <c r="V65" i="8" s="1"/>
  <c r="V81" i="8" s="1"/>
  <c r="S28" i="8"/>
  <c r="S43" i="8" s="1"/>
  <c r="S46" i="8" s="1"/>
  <c r="T28" i="8"/>
  <c r="T31" i="8" s="1"/>
  <c r="T35" i="8" s="1"/>
  <c r="X45" i="7"/>
  <c r="Z69" i="6"/>
  <c r="Z72" i="6" s="1"/>
  <c r="Z78" i="6"/>
  <c r="X19" i="7" s="1"/>
  <c r="X61" i="8" s="1"/>
  <c r="Z135" i="6"/>
  <c r="Z138" i="6" s="1"/>
  <c r="Z140" i="6" s="1"/>
  <c r="X40" i="7" s="1"/>
  <c r="Z151" i="6"/>
  <c r="Z130" i="6"/>
  <c r="N82" i="8"/>
  <c r="O82" i="8" s="1"/>
  <c r="P82" i="8" s="1"/>
  <c r="Q82" i="8" s="1"/>
  <c r="R82" i="8" s="1"/>
  <c r="S82" i="8" s="1"/>
  <c r="T82" i="8" s="1"/>
  <c r="U82" i="8" s="1"/>
  <c r="Z60" i="6"/>
  <c r="Z143" i="6"/>
  <c r="M52" i="8"/>
  <c r="P52" i="8"/>
  <c r="Q43" i="8"/>
  <c r="Q46" i="8" s="1"/>
  <c r="O43" i="8"/>
  <c r="O46" i="8" s="1"/>
  <c r="N31" i="8"/>
  <c r="N35" i="8" s="1"/>
  <c r="N43" i="8"/>
  <c r="N46" i="8" s="1"/>
  <c r="R31" i="8"/>
  <c r="R35" i="8" s="1"/>
  <c r="R43" i="8"/>
  <c r="R46" i="8" s="1"/>
  <c r="U13" i="8"/>
  <c r="U28" i="8"/>
  <c r="X42" i="7"/>
  <c r="W41" i="7"/>
  <c r="W46" i="7" s="1"/>
  <c r="W17" i="7"/>
  <c r="X22" i="7"/>
  <c r="X64" i="8" s="1"/>
  <c r="Z39" i="6"/>
  <c r="Z63" i="6"/>
  <c r="V82" i="8" l="1"/>
  <c r="T43" i="8"/>
  <c r="T46" i="8" s="1"/>
  <c r="T52" i="8" s="1"/>
  <c r="S31" i="8"/>
  <c r="S35" i="8" s="1"/>
  <c r="W23" i="7"/>
  <c r="W57" i="7" s="1"/>
  <c r="W10" i="8" s="1"/>
  <c r="W28" i="8" s="1"/>
  <c r="W60" i="8"/>
  <c r="W65" i="8" s="1"/>
  <c r="W81" i="8" s="1"/>
  <c r="W82" i="8" s="1"/>
  <c r="R52" i="8"/>
  <c r="O52" i="8"/>
  <c r="Q52" i="8"/>
  <c r="S52" i="8"/>
  <c r="N52" i="8"/>
  <c r="V28" i="8"/>
  <c r="V31" i="8" s="1"/>
  <c r="V35" i="8" s="1"/>
  <c r="U31" i="8"/>
  <c r="U35" i="8" s="1"/>
  <c r="U43" i="8"/>
  <c r="U46" i="8" s="1"/>
  <c r="Z146" i="6"/>
  <c r="Z148" i="6" s="1"/>
  <c r="Z55" i="6"/>
  <c r="Z66" i="6"/>
  <c r="Z75" i="6"/>
  <c r="X18" i="7" s="1"/>
  <c r="U52" i="8" l="1"/>
  <c r="V43" i="8"/>
  <c r="V46" i="8" s="1"/>
  <c r="W31" i="8"/>
  <c r="W35" i="8" s="1"/>
  <c r="W43" i="8"/>
  <c r="W46" i="8" s="1"/>
  <c r="W13" i="8"/>
  <c r="X41" i="7"/>
  <c r="X46" i="7" s="1"/>
  <c r="X17" i="7"/>
  <c r="X23" i="7" l="1"/>
  <c r="X60" i="8"/>
  <c r="X65" i="8" s="1"/>
  <c r="X81" i="8" s="1"/>
  <c r="X82" i="8" s="1"/>
  <c r="W52" i="8"/>
  <c r="V52" i="8"/>
  <c r="X57" i="7"/>
  <c r="X10" i="8" s="1"/>
  <c r="X13" i="8" s="1"/>
  <c r="K13" i="8" s="1"/>
  <c r="M85" i="8" l="1"/>
  <c r="M84" i="8"/>
  <c r="K10" i="8"/>
  <c r="H13" i="11" s="1"/>
  <c r="F18" i="11" s="1"/>
  <c r="X28" i="8"/>
  <c r="X31" i="8" l="1"/>
  <c r="X35" i="8" s="1"/>
  <c r="K37" i="8" s="1"/>
  <c r="X43" i="8"/>
  <c r="X46" i="8" s="1"/>
  <c r="X52" i="8" l="1"/>
  <c r="K38" i="8"/>
  <c r="F26" i="11" s="1"/>
  <c r="F25" i="11"/>
  <c r="K55" i="8" l="1"/>
  <c r="H26" i="11" s="1"/>
  <c r="K54" i="8"/>
  <c r="H25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65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costurile cu depozitarea reziduurilor</t>
        </r>
      </text>
    </comment>
    <comment ref="C66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costurile cu depozitarea reziduurilor</t>
        </r>
      </text>
    </comment>
    <comment ref="C67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costurile cu depozitarea reziduurilor</t>
        </r>
      </text>
    </comment>
    <comment ref="C68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CEC (80 lei/tona)</t>
        </r>
      </text>
    </comment>
    <comment ref="C74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costurile cu sortarea si eliminarea reziduurilor de la statia de sortare</t>
        </r>
      </text>
    </comment>
    <comment ref="C75" authorId="0" shapeId="0" xr:uid="{00000000-0006-0000-0000-000006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Include costurile cu tratarea si depozitarea reziduurilor </t>
        </r>
      </text>
    </comment>
  </commentList>
</comments>
</file>

<file path=xl/sharedStrings.xml><?xml version="1.0" encoding="utf-8"?>
<sst xmlns="http://schemas.openxmlformats.org/spreadsheetml/2006/main" count="1113" uniqueCount="366">
  <si>
    <t>SOLICITANT:</t>
  </si>
  <si>
    <t>PROIECT:</t>
  </si>
  <si>
    <t>Curs INFOREURO</t>
  </si>
  <si>
    <t>Cofinantare Fondul de Coeziune</t>
  </si>
  <si>
    <t>Cofinantare Bugetul de stat</t>
  </si>
  <si>
    <t>Rata de actualizare financiara</t>
  </si>
  <si>
    <t>&lt;&lt;Istoric&gt;&gt;</t>
  </si>
  <si>
    <t>Parametri generali</t>
  </si>
  <si>
    <t>Primul an de proiectie</t>
  </si>
  <si>
    <t>Perioada de implementare a proiectului (ani)</t>
  </si>
  <si>
    <t>DA</t>
  </si>
  <si>
    <t>NU</t>
  </si>
  <si>
    <t>Indicatori macroeconomici</t>
  </si>
  <si>
    <t>Prognoze macroeconomice</t>
  </si>
  <si>
    <t>Cursul de schimb mediu</t>
  </si>
  <si>
    <t>Cresterea in termeni reali a salariilor</t>
  </si>
  <si>
    <t>Cresterea in termeni reali a produsului intern brut</t>
  </si>
  <si>
    <t>Cresterea inflatiei medii anuale</t>
  </si>
  <si>
    <t>%</t>
  </si>
  <si>
    <t>Ron/euro</t>
  </si>
  <si>
    <t>Anul de baza</t>
  </si>
  <si>
    <t>&lt;&lt;Proiectii&gt;&gt;</t>
  </si>
  <si>
    <t>Celulele colorate cu galben se completeaza</t>
  </si>
  <si>
    <t>Celulele albe contin formule sau valori predefinite</t>
  </si>
  <si>
    <t>Cresterea elementelor de cost - de la un an la altul</t>
  </si>
  <si>
    <t>Cresterea in termeni reali a cheltuielilor materiale</t>
  </si>
  <si>
    <t>Cresterea in termeni reali a cheltuielilor cu energia electrica</t>
  </si>
  <si>
    <t>Cresterea in termeni reali a cheltuielilor cu intretinerea</t>
  </si>
  <si>
    <t>Cresterea in termeni reali a altor costuri</t>
  </si>
  <si>
    <t>Venitul disponibil pe gospodarie</t>
  </si>
  <si>
    <t xml:space="preserve">Venitul mediu disponibil (net) la nivel national </t>
  </si>
  <si>
    <t>lei/gosp.</t>
  </si>
  <si>
    <t>lei/pers/luna</t>
  </si>
  <si>
    <t>nr pers/gosp.</t>
  </si>
  <si>
    <t xml:space="preserve">Castigul salarial nominal mediu brut la nivel national </t>
  </si>
  <si>
    <t xml:space="preserve">Venitul mediu disponibil (net) la nivelul localitatii in care se implementeaza proiectul </t>
  </si>
  <si>
    <t>Venitul mediu disponibil (net) la nivelul localitatii in care se implementeaza proiectul - zona urbana</t>
  </si>
  <si>
    <t>Venitul mediu disponibil (net) la nivelul localitatii in care se implementeaza proiectul - zona rurala</t>
  </si>
  <si>
    <t>Venitul disponibil pentru servicii de salubritate (1%) - zona urbana</t>
  </si>
  <si>
    <t>Venitul disponibil pentru servicii de salubritate (1%) - zona rurala</t>
  </si>
  <si>
    <t>Dimensiunea unei gospodarii - zona urbana</t>
  </si>
  <si>
    <t>Dimensiunea unei gospodarii - zona rurala</t>
  </si>
  <si>
    <t>Taxa maxima suportabila - zona urbana</t>
  </si>
  <si>
    <t>Taxa maxima suportabila - zona rurala</t>
  </si>
  <si>
    <t xml:space="preserve">Castigul salarial nominal mediu brut la nivelul judetului/municipiului Bucuresti in care se implementeaza proiectul </t>
  </si>
  <si>
    <t>Alte inputuri</t>
  </si>
  <si>
    <t>Pret mediu valorificare reciclabile</t>
  </si>
  <si>
    <t>Pret mediu valorificare compost</t>
  </si>
  <si>
    <t>Pondere deseuri de ambalaje in total deseuri reciclabile</t>
  </si>
  <si>
    <t>lei/tona</t>
  </si>
  <si>
    <t>Tarif tratare a deseurilor reziduale</t>
  </si>
  <si>
    <t>Tarif tratare a biodeseurilor colectate separat</t>
  </si>
  <si>
    <t>Tarif sortare a deseurilor reciclabile colectate separat</t>
  </si>
  <si>
    <t>Tarif depozitare</t>
  </si>
  <si>
    <t>Tarif tratare a deseurilor voluminoase</t>
  </si>
  <si>
    <t>Tarif eliminare a deseurilor periculoase</t>
  </si>
  <si>
    <t>Tarif valorificare a deseurilor voluminoase</t>
  </si>
  <si>
    <t>Tarif valorificare a deseurilor textile</t>
  </si>
  <si>
    <t>Tarif actual de colectare a deseurilor reciclabile colectate separat</t>
  </si>
  <si>
    <t>Tarif actual de colectare a deseurilor in amestec</t>
  </si>
  <si>
    <t>Proiectia populatiei rezidente</t>
  </si>
  <si>
    <t>Zona Urbana</t>
  </si>
  <si>
    <t>% evolutie populatie din zona urbana</t>
  </si>
  <si>
    <t>Zona Rurala</t>
  </si>
  <si>
    <t>% evolutie populatie din zona rurala</t>
  </si>
  <si>
    <t>nr. loc.</t>
  </si>
  <si>
    <t>TOTAL POPULATIE REZIDENTA IN ARIA DE PROIECT</t>
  </si>
  <si>
    <t>Indicatori de generare deseuri</t>
  </si>
  <si>
    <t>Scenariul fara proiect</t>
  </si>
  <si>
    <t>Scenariul cu proiect</t>
  </si>
  <si>
    <t>kg/loc/zi</t>
  </si>
  <si>
    <t>Utilizatori casnici - mediul urban</t>
  </si>
  <si>
    <t>Utilizatori casnici - mediul rural</t>
  </si>
  <si>
    <t xml:space="preserve">Utilizatori non-casnici </t>
  </si>
  <si>
    <t>SCENARIUL CU PROIECT</t>
  </si>
  <si>
    <t>Deseuri generate</t>
  </si>
  <si>
    <t>tone/an</t>
  </si>
  <si>
    <t>TOTAL DESEURI GENERATE</t>
  </si>
  <si>
    <t>Deseuri menajere - mediul urban</t>
  </si>
  <si>
    <t>Deseuri similare (inclusiv deseuri din piete) - mediul urban</t>
  </si>
  <si>
    <t>Deseuri de ambalaje colectate de operatori autorizati sau preluate prin SGR</t>
  </si>
  <si>
    <t>Deseuri menajere - mediul rural</t>
  </si>
  <si>
    <t>Deseuri similare (inclusiv deseuri din piete) - mediul rural</t>
  </si>
  <si>
    <t>Deseuri colectate</t>
  </si>
  <si>
    <t>Deseuri similare</t>
  </si>
  <si>
    <t>TOTAL DESEURI COLECTATE, din care:</t>
  </si>
  <si>
    <t>Deseuri reciclabile colectate separat</t>
  </si>
  <si>
    <t>Biodeseuri colectate separat</t>
  </si>
  <si>
    <t>Deseuri voluminoase</t>
  </si>
  <si>
    <t>Deseuri periculoase</t>
  </si>
  <si>
    <t>Deseuri textile</t>
  </si>
  <si>
    <t>Deseuri colectate in amestec</t>
  </si>
  <si>
    <t>SCENARIUL FARA PROIECT</t>
  </si>
  <si>
    <t>Proiectare</t>
  </si>
  <si>
    <t>Achizitie teren</t>
  </si>
  <si>
    <t>Constructii</t>
  </si>
  <si>
    <t>Instalatii si echipamente</t>
  </si>
  <si>
    <t>Diverse si neprevazute</t>
  </si>
  <si>
    <t>Publicitate</t>
  </si>
  <si>
    <t>Supervizare</t>
  </si>
  <si>
    <t>Asistenta tehnica</t>
  </si>
  <si>
    <t>Sub-TOTAL</t>
  </si>
  <si>
    <t>(TVA)</t>
  </si>
  <si>
    <t>TOTAL</t>
  </si>
  <si>
    <t>COSTURI DE INVESTITII IN PRETURI CONSTANTE</t>
  </si>
  <si>
    <t>lei</t>
  </si>
  <si>
    <t>ELIGIBILE</t>
  </si>
  <si>
    <t>NEELIGIBILE</t>
  </si>
  <si>
    <t xml:space="preserve">TOTAL  </t>
  </si>
  <si>
    <t>TOTAL COSTURI DE INVESTITIE</t>
  </si>
  <si>
    <t>Durata de viata economica</t>
  </si>
  <si>
    <t>Ani</t>
  </si>
  <si>
    <t>Instalatii si echipamente tehnologice</t>
  </si>
  <si>
    <t>Active necorporale</t>
  </si>
  <si>
    <t>Echipamente mobile</t>
  </si>
  <si>
    <t>Valoare</t>
  </si>
  <si>
    <t>Platforme subterane</t>
  </si>
  <si>
    <t>Indicele de cost in constructii</t>
  </si>
  <si>
    <t>COSTURI DE INVESTITII IN PRETURI CURENTE</t>
  </si>
  <si>
    <t>Inflatia anuala sau indicele annual al preturilor in constructii</t>
  </si>
  <si>
    <t xml:space="preserve">Factor annual de ajustare </t>
  </si>
  <si>
    <t>lei/an</t>
  </si>
  <si>
    <t>Perioada de operare a proiectului (ani)</t>
  </si>
  <si>
    <t>Perioada de referinta a proiectului (ani)</t>
  </si>
  <si>
    <t>Costuri cu colectarea deseurilor reciclabile colectate separat</t>
  </si>
  <si>
    <t>Costuri de personal</t>
  </si>
  <si>
    <t>Costuri cu consumul de combustibil, lubrifianti si aditivi</t>
  </si>
  <si>
    <t>Costuri cu consumabile</t>
  </si>
  <si>
    <t>Costuri cu sacii menajeri</t>
  </si>
  <si>
    <t>Costuri cu asigurarea bunurilor</t>
  </si>
  <si>
    <t>Costuri cu contractarea si gestionarea contractelor (sistem pe baza de tarif)</t>
  </si>
  <si>
    <t>Costuri cu campania de constientizare a publicului</t>
  </si>
  <si>
    <t>Costuri cu analizele pentru determinarea compozitiei</t>
  </si>
  <si>
    <t>Costuri cu activitatea de sortare</t>
  </si>
  <si>
    <t>Alte costuri</t>
  </si>
  <si>
    <t>TOTAL COSTURI CU COLECTAREA DESEURILOR RECICLABILE</t>
  </si>
  <si>
    <t>Costuri cu amortizarea investitiilor puse in seama operatorului</t>
  </si>
  <si>
    <t>Costuri cu colectarea biodeseurilor colectate separat</t>
  </si>
  <si>
    <t>TOTAL COSTURI CU COLECTAREA BIODESEURILOR</t>
  </si>
  <si>
    <t>Costuri cu sacii menajeri/recipientii</t>
  </si>
  <si>
    <t>Costuri cu activitatea de tratare</t>
  </si>
  <si>
    <t>Costuri cu colectarea altor categorii de deseuri</t>
  </si>
  <si>
    <t>TOTAL COSTURI CU COLECTAREA ALTOR CATEGORII DE DESEURI</t>
  </si>
  <si>
    <t>Costuri cu tratarea deseurilor voluminoase</t>
  </si>
  <si>
    <t>Costuri cu valorificarea deseurilor voluminoase</t>
  </si>
  <si>
    <t>Costuri cu eliminarea deseurilor periculoase</t>
  </si>
  <si>
    <t>Costuri cu tratarea deseurilor textile</t>
  </si>
  <si>
    <t>Costuri cu valorificarea deseurilor textile</t>
  </si>
  <si>
    <t>Costuri cu activitatea de tratare a deseurilor in amestec</t>
  </si>
  <si>
    <t xml:space="preserve">Costuri cu mentenanta si reparatiile activelor </t>
  </si>
  <si>
    <t>TARIF DISTINCT DE GESTIONARE A DESEURILOR RECICLABILE</t>
  </si>
  <si>
    <t>Costuri cu colectarea si tratarea deseurilor reciclabile colectate separat</t>
  </si>
  <si>
    <t>Profit operatorului</t>
  </si>
  <si>
    <t>Cota de profit rezonabil</t>
  </si>
  <si>
    <t>Pondere deseuri textile valorificate</t>
  </si>
  <si>
    <t>Pondere deseuri voluminoase depozitate/valorificate</t>
  </si>
  <si>
    <t>Tarif tratare a deseurilor textile</t>
  </si>
  <si>
    <t>Costuri cu colectarea si tratarea biodeseurilor colectate separat</t>
  </si>
  <si>
    <t>Alte categorii de deseuri colectate</t>
  </si>
  <si>
    <t>Costuri cu colectarea si tratarea altor categorii de deseuri</t>
  </si>
  <si>
    <t>TARIFE DISTINCTE DE GESTIONARE A DESEURILOR</t>
  </si>
  <si>
    <t>VENITURI DIN VALORIFICARE SI CONTRIBUTIA OIREP</t>
  </si>
  <si>
    <t>VENITURI DIN VALORIFICAREA RECICLABILELOR</t>
  </si>
  <si>
    <t>Deseuri reciclabile valorificate, din care:</t>
  </si>
  <si>
    <t>Utilizatori casnici</t>
  </si>
  <si>
    <t>Utilizatori non-casnici</t>
  </si>
  <si>
    <t>Venituri din valorificarea reciclabilelor</t>
  </si>
  <si>
    <t>TRATAREA DESEURILOR RECICLABILE</t>
  </si>
  <si>
    <t>Deseuri reciclabile valorificate material</t>
  </si>
  <si>
    <t>INPUT STATIA DE SORTARE</t>
  </si>
  <si>
    <t>OUTPUT STATIA DE SORTARE</t>
  </si>
  <si>
    <t>TRATAREA BIODESEURILOR COLECTATE SEPARAT</t>
  </si>
  <si>
    <t>INPUT INSTALATIA DE TRATARE</t>
  </si>
  <si>
    <t>OUTPUT INSTALATIA DE TRATARE</t>
  </si>
  <si>
    <t>Compost obtinut pentru valorificare in agricultura</t>
  </si>
  <si>
    <t>TRATAREA DESEURILOR REZIDUALE</t>
  </si>
  <si>
    <t>Deseuri in amestec</t>
  </si>
  <si>
    <t>RDF din deseuri reciclabile</t>
  </si>
  <si>
    <t>Reziduuri rezultate din tratarea mecanica catre depozit</t>
  </si>
  <si>
    <t>Reziduuri obtinute din tratarea biodeseurilor - catre depozit</t>
  </si>
  <si>
    <t>Reziduuri obtinute din sortarea deseurilor reciclabile - catre depozit</t>
  </si>
  <si>
    <t>VENITURI DIN VALORIFICAREA COMPOSTULUI</t>
  </si>
  <si>
    <t>Compost obtinut din tratarea biodeseurilor, din care:</t>
  </si>
  <si>
    <t>VENITURI DIN CONTRIBUTIA OIREP</t>
  </si>
  <si>
    <t>Deseuri reciclabile valorificate - contributia OIREP, din care:</t>
  </si>
  <si>
    <t>Venituri din contributia OIREP</t>
  </si>
  <si>
    <t>TARIFE DISTINCTE UTILIZATORI</t>
  </si>
  <si>
    <t>UILIZATORI CASNICI - MEDIUL URBAN</t>
  </si>
  <si>
    <t>Tarif/taxa distincta pentru deseurile reciclabile</t>
  </si>
  <si>
    <t>Tarif/taxa distincta pentru biodeseuri</t>
  </si>
  <si>
    <t>Tarif/taxa distincta pentru alte categorii de deseuri</t>
  </si>
  <si>
    <t>TARIFUL/TAXA DE SALUBRIZARE (cu/fara TVA si fara redeventa)</t>
  </si>
  <si>
    <t>lei/pers si luna</t>
  </si>
  <si>
    <t>Deseuri menajere, din care:</t>
  </si>
  <si>
    <t>Rural</t>
  </si>
  <si>
    <t>Urban</t>
  </si>
  <si>
    <t>Biodeseuri colectate separat, din care:</t>
  </si>
  <si>
    <t>Deseuri reciclabile colectate separat, din care:</t>
  </si>
  <si>
    <t>Redeventa calculata pentru utilizatorii casnici - mediul urban</t>
  </si>
  <si>
    <t>TARIFUL/TAXA DE SALUBRIZARE (cu/fara TVA si redeventa suportabila)</t>
  </si>
  <si>
    <t>TARIFUL/TAXA DE SALUBRIZARE MAXIM SUPORTABILA</t>
  </si>
  <si>
    <t>UILIZATORI CASNICI - MEDIUL RURAL</t>
  </si>
  <si>
    <t>Redeventa calculata pentru utilizatorii casnici - mediul RURAL</t>
  </si>
  <si>
    <t>Menajere urban</t>
  </si>
  <si>
    <t>Menajere rural</t>
  </si>
  <si>
    <t>Similare</t>
  </si>
  <si>
    <t>Rata de capturare reciclabile</t>
  </si>
  <si>
    <t>Rata de capturare textile</t>
  </si>
  <si>
    <t>Compozitie deseuri municipale generate</t>
  </si>
  <si>
    <t>Deseuri reciclabile</t>
  </si>
  <si>
    <t>Biodeseuri</t>
  </si>
  <si>
    <t>Textile</t>
  </si>
  <si>
    <t>Periculoase</t>
  </si>
  <si>
    <t>Alte categorii de deseuri</t>
  </si>
  <si>
    <t>Voluminoase</t>
  </si>
  <si>
    <t>Rata de capturare biodeseuri</t>
  </si>
  <si>
    <t>Ipoteze de colectare separata DESEURI MENAJERE SI SIMILARE</t>
  </si>
  <si>
    <t>TARIFUL/TAXA DE SALUBRIZARE (cu/fara TVA)</t>
  </si>
  <si>
    <t>Venituri din valorificarea compostului</t>
  </si>
  <si>
    <t>TARIF DISTINCT DE GESTIONARE A BIODESEURILOR COLECTATE SEPARAT</t>
  </si>
  <si>
    <t>TARIF DISTINCT DE GESTIONARE A ALTOR CATEGORII DE DESEURI</t>
  </si>
  <si>
    <t>UILIZATORI NON-CASNICI</t>
  </si>
  <si>
    <t>Tarif/taxa distincta pentru deseurile reciclabile (inclusiv redeventa)</t>
  </si>
  <si>
    <t>Tarif/taxa distincta pentru biodeseuri (inclusiv redeventa)</t>
  </si>
  <si>
    <t>Tarif/taxa distincta pentru alte categorii de deseuri (inclusiv redeventa)</t>
  </si>
  <si>
    <t>VENITURI OPERATIONALE</t>
  </si>
  <si>
    <t>Populatia din mediul urban</t>
  </si>
  <si>
    <t>Populatia din mediul rural</t>
  </si>
  <si>
    <t>Cantitatea colectata de deseuri reciclabile similare</t>
  </si>
  <si>
    <t>Cantitatea colectata de biodeseuri similare</t>
  </si>
  <si>
    <t>Cantitatea colectata de alte categorii de deseuri similare</t>
  </si>
  <si>
    <t>loc/an</t>
  </si>
  <si>
    <t>Venituri din tarife/taxe la utilizatorii casnici din mediul urban</t>
  </si>
  <si>
    <t>Venituri din tarife/taxe la utilizatorii casnici din mediul rural</t>
  </si>
  <si>
    <t>Venituri din tarife/taxe la utilizatorii non-casnici</t>
  </si>
  <si>
    <t>Venituri din valorificarea deseurilor reciclabile</t>
  </si>
  <si>
    <t xml:space="preserve">Tarif/taxa distincta pentru deseurile reciclabile </t>
  </si>
  <si>
    <t xml:space="preserve">Tarif/taxa distincta pentru biodeseuri </t>
  </si>
  <si>
    <t xml:space="preserve">Tarif/taxa distincta pentru alte categorii de deseuri </t>
  </si>
  <si>
    <t>TOTAL VENITURI OPERATIONALE</t>
  </si>
  <si>
    <t>Costuri cu tratarea deseurilor menajere si similare</t>
  </si>
  <si>
    <t>Costuri cu colectarea deseurilor menajere si similare</t>
  </si>
  <si>
    <t>TOTAL COSTURI OPERATIONALE</t>
  </si>
  <si>
    <t>COSTURI OPERATIONALE</t>
  </si>
  <si>
    <t>INCREMENTAL</t>
  </si>
  <si>
    <t>Venituri operationale incrementale</t>
  </si>
  <si>
    <t>Cheltuieli operationale incrementale</t>
  </si>
  <si>
    <t>CALCULUL DEFICITULUI DE FINANTARE</t>
  </si>
  <si>
    <t>Venituri incrementale</t>
  </si>
  <si>
    <t>Costuri incrementale</t>
  </si>
  <si>
    <t>Reinvestitii</t>
  </si>
  <si>
    <t>NPV@4.0%</t>
  </si>
  <si>
    <t>Costurile de investitie (fara TVA si fara diverse si neprevazute)</t>
  </si>
  <si>
    <t>Venituri nete actualizate</t>
  </si>
  <si>
    <t>SUMA DE DECIZIE (DA = R X EC)</t>
  </si>
  <si>
    <t>RATA DE FUNDING GAP (R )</t>
  </si>
  <si>
    <t>GRANT UE (DA X rata de co-finantare)</t>
  </si>
  <si>
    <t>COSTURI ELIGIBILE (EC, preturi curente)</t>
  </si>
  <si>
    <t>FRR/C fara sprijinul Uniunii</t>
  </si>
  <si>
    <t>FLUX DE NUMERAR NET</t>
  </si>
  <si>
    <t>FRR/C</t>
  </si>
  <si>
    <t>FNPV/C</t>
  </si>
  <si>
    <t>FRR/C cu sprijinul Uniunii</t>
  </si>
  <si>
    <t>Dobanzi credit platite</t>
  </si>
  <si>
    <t>Rate credit platite</t>
  </si>
  <si>
    <t>Contributia nationala publica</t>
  </si>
  <si>
    <t>Costuri eligibile</t>
  </si>
  <si>
    <t>of 1.1.1</t>
  </si>
  <si>
    <t>of 1</t>
  </si>
  <si>
    <t>of 1.1</t>
  </si>
  <si>
    <t>TVA</t>
  </si>
  <si>
    <t>of 1.2</t>
  </si>
  <si>
    <t>Total valoare proiect (Total costuri = eligibile + neeligibile)</t>
  </si>
  <si>
    <t>Deficit de finantare</t>
  </si>
  <si>
    <t xml:space="preserve">GRANT UE </t>
  </si>
  <si>
    <t>Costuri neeligibile (alte categorii decat cele eligibile)</t>
  </si>
  <si>
    <t>Bugetul local</t>
  </si>
  <si>
    <t>Cof-finantare beneficiar</t>
  </si>
  <si>
    <t>Contributia Guvernului Romaniei</t>
  </si>
  <si>
    <t>Contributia de la bugetul local</t>
  </si>
  <si>
    <t>Rambursabil</t>
  </si>
  <si>
    <t>Nerambursabil</t>
  </si>
  <si>
    <t>Alte costuri neeligibile</t>
  </si>
  <si>
    <t>ANALIZA FINANCIARA</t>
  </si>
  <si>
    <t>Main Elements and Parameters</t>
  </si>
  <si>
    <t>Principalele elemente si parametri</t>
  </si>
  <si>
    <t>Perioada de referinta (Ani)</t>
  </si>
  <si>
    <t>Rata actualizare financiara (%) - real</t>
  </si>
  <si>
    <t>Calcul nivel finantare</t>
  </si>
  <si>
    <t>Without Community assistance
FRR/C</t>
  </si>
  <si>
    <t>With Community assistance
FRR/K</t>
  </si>
  <si>
    <t>Fara Asistenta Comunitatii FRR/C</t>
  </si>
  <si>
    <t>Cu asistenta comunitatii FRR/K</t>
  </si>
  <si>
    <t>(FRR/C)</t>
  </si>
  <si>
    <t>(FRR/K)</t>
  </si>
  <si>
    <t>(FNPV/C)</t>
  </si>
  <si>
    <t>(FNPV/K)</t>
  </si>
  <si>
    <t>Rata de co-finantare din axa prioritara (%)</t>
  </si>
  <si>
    <t>Contributia comunitatii (in euro) = (3) * (4)</t>
  </si>
  <si>
    <t>Sursa de acoperire a costurilor investitionale totale (Euro)</t>
  </si>
  <si>
    <t>Total costuri investitionale (H.1.12 (A))</t>
  </si>
  <si>
    <t>Asistenta Comunitara (H.2.1.5)</t>
  </si>
  <si>
    <t>National Public       (sau echivalent)</t>
  </si>
  <si>
    <t>National privat</t>
  </si>
  <si>
    <t>Alte surse          (specificati)</t>
  </si>
  <si>
    <t>a)= b)+c)+d)+e)</t>
  </si>
  <si>
    <t>b)</t>
  </si>
  <si>
    <t>c)</t>
  </si>
  <si>
    <t>d)</t>
  </si>
  <si>
    <t>e)</t>
  </si>
  <si>
    <t>(in Euro)</t>
  </si>
  <si>
    <t>CF</t>
  </si>
  <si>
    <t>E.1.3 Rezultatele analizei financiare</t>
  </si>
  <si>
    <t>Indicatori financiari</t>
  </si>
  <si>
    <t>CU sprijinul Uniunii</t>
  </si>
  <si>
    <t>FARA sprijinul Uniunii</t>
  </si>
  <si>
    <t>Rata interna de rentabilitate financiara</t>
  </si>
  <si>
    <t>Valoarea actualizata neta financiara</t>
  </si>
  <si>
    <t>E.1.2 Principalii parametri</t>
  </si>
  <si>
    <t>Total costuri investitie exclusiv diverse si neprevazute (in lei, neactualizat)</t>
  </si>
  <si>
    <t>Total costuri investitie (in lei, actualizat)</t>
  </si>
  <si>
    <t>Valoare reziduala (in lei, neactualizat)</t>
  </si>
  <si>
    <t>Valoare reziduala (in lei, actualizat)</t>
  </si>
  <si>
    <t>Venituri (in lei, actualizat)</t>
  </si>
  <si>
    <t>Costuri operationale (in lei, actualizat)</t>
  </si>
  <si>
    <t>Venit net = venituri - costuri operationale + valoare reziduala (in lei, actualizat) = (7) - (8) + (6)</t>
  </si>
  <si>
    <t xml:space="preserve">Costuri investitionale - venituri nete (in lei, actualizat) = (4) - (9)                        </t>
  </si>
  <si>
    <t>N/a</t>
  </si>
  <si>
    <t>Articole</t>
  </si>
  <si>
    <t>COSTURI DE INVESTITIE TOTALE</t>
  </si>
  <si>
    <t>COSTURI NEELIGIBILE</t>
  </si>
  <si>
    <t>COSTURI ELIGIBILE</t>
  </si>
  <si>
    <t>Pro-rata veniturilor nete actualizate/ (1 - Rata forfetara, stabilita in Anexa V din Regulementul UE nr. 1303/2012</t>
  </si>
  <si>
    <t>Costurile eligibile stabilite inainte de luarea in calcul a cerintelor prevazute la articolul 61 din Regulamentul (EU) Nr 1303/2013 (in lei, neactualizate) 
(Section C.1.12(C))</t>
  </si>
  <si>
    <t xml:space="preserve">Suma decizie, "suma la care se aplica rata de co-finantare pentru axa" </t>
  </si>
  <si>
    <t>Rata necesarului de finantare (R, aplicat la costurile eligibile)</t>
  </si>
  <si>
    <t>H.2.1. Calculul contributiei comunitare (lei)</t>
  </si>
  <si>
    <t>H.2.1. Calculul contributiei comunitare (Euro)</t>
  </si>
  <si>
    <t>Costurile eligibile stabilite inainte de luarea in calcul a cerintelor prevazute la articolul 61 din Regulamentul (EU) Nr 1303/2013 (in euro, neactualizate) 
(Section C.1.12(C))</t>
  </si>
  <si>
    <t>Contributia comunitatii (in lei) = (3) * (4)</t>
  </si>
  <si>
    <t>H.2.2. Sursa de co-finantare (lei)</t>
  </si>
  <si>
    <t>H.2.2. Sursa de co-finantare (euro)</t>
  </si>
  <si>
    <t>(in lei)</t>
  </si>
  <si>
    <t>Sursa de acoperire a costurilor investitionale totale (lei)</t>
  </si>
  <si>
    <t>H.2.3. Plan financiar anual pentru contributia Comunitatii (lei)</t>
  </si>
  <si>
    <t>H.2.3. Plan financiar anual pentru contributia Comunitatii (euro)</t>
  </si>
  <si>
    <t>H.1 Costurile de investitie (lei)</t>
  </si>
  <si>
    <t>Valoare neactualizata (lei)</t>
  </si>
  <si>
    <t>Valoare actualizata (lei)</t>
  </si>
  <si>
    <t>SURSE DE FINANTARE - PRETURI CONSTANTE LEI</t>
  </si>
  <si>
    <t>SURSE DE FINANTARE - PRETURI CURENTE LEI</t>
  </si>
  <si>
    <t>SUSTENABILITATEA FINANCIARA</t>
  </si>
  <si>
    <t>Costuri de investitie</t>
  </si>
  <si>
    <t>Costuri de reinvestitii</t>
  </si>
  <si>
    <t>Contributia UE</t>
  </si>
  <si>
    <t>Contributia Solicitantului</t>
  </si>
  <si>
    <t>FLUXUL DE NUMERAR NET ANUAL</t>
  </si>
  <si>
    <t>FLUXUL DE NUMERAR NET CUMULAT</t>
  </si>
  <si>
    <t>Numar de ani cu flux de numerar pozitiv</t>
  </si>
  <si>
    <t>Numar de ani cu flux de numerar negativ</t>
  </si>
  <si>
    <t>nr</t>
  </si>
  <si>
    <t>(-)</t>
  </si>
  <si>
    <t>Alte surse pentru acoperirea deficitului de numerar</t>
  </si>
  <si>
    <t>COSTURILE DE INVESTITII SISURSELE DE FINANTARE</t>
  </si>
  <si>
    <t>Anexa 11 – Model simplificat analiza cost beneficiu</t>
  </si>
  <si>
    <t>Anexa la Ordin MIPE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</si>
</sst>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000"/>
    <numFmt numFmtId="166" formatCode="#,##0.0"/>
    <numFmt numFmtId="167" formatCode="_(* #,##0_);_(* \(#,##0\);_(* &quot;-&quot;_);_(@_)"/>
    <numFmt numFmtId="168" formatCode="_(* #,##0_);_(* \(#,##0\);_(* &quot;-&quot;??_);_(@_)"/>
    <numFmt numFmtId="169" formatCode="_(* #,##0.0_);_(* \(#,##0.0\);_(* &quot;-&quot;_);_(@_)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indexed="8"/>
      <name val="Calibri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B05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9" fontId="13" fillId="0" borderId="0" applyFont="0" applyFill="0" applyBorder="0" applyAlignment="0" applyProtection="0"/>
  </cellStyleXfs>
  <cellXfs count="473">
    <xf numFmtId="0" fontId="0" fillId="0" borderId="0" xfId="0"/>
    <xf numFmtId="0" fontId="3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24" fillId="0" borderId="0" xfId="0" applyFont="1" applyProtection="1">
      <protection locked="0"/>
    </xf>
    <xf numFmtId="0" fontId="6" fillId="2" borderId="0" xfId="0" applyFont="1" applyFill="1" applyBorder="1" applyProtection="1"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5" borderId="4" xfId="0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10" fillId="5" borderId="2" xfId="0" applyFont="1" applyFill="1" applyBorder="1" applyAlignment="1" applyProtection="1">
      <alignment horizontal="left" vertical="center"/>
      <protection locked="0"/>
    </xf>
    <xf numFmtId="0" fontId="10" fillId="5" borderId="4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1" fontId="9" fillId="2" borderId="0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Protection="1">
      <protection locked="0"/>
    </xf>
    <xf numFmtId="0" fontId="8" fillId="4" borderId="0" xfId="0" applyFont="1" applyFill="1" applyProtection="1"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Protection="1"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9" fontId="6" fillId="2" borderId="3" xfId="1" applyFont="1" applyFill="1" applyBorder="1" applyAlignment="1" applyProtection="1">
      <alignment horizontal="center" vertical="center"/>
      <protection locked="0"/>
    </xf>
    <xf numFmtId="9" fontId="6" fillId="2" borderId="0" xfId="1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Protection="1">
      <protection locked="0"/>
    </xf>
    <xf numFmtId="0" fontId="7" fillId="2" borderId="0" xfId="0" applyFont="1" applyFill="1" applyProtection="1">
      <protection locked="0"/>
    </xf>
    <xf numFmtId="0" fontId="6" fillId="2" borderId="3" xfId="0" applyFont="1" applyFill="1" applyBorder="1" applyProtection="1">
      <protection locked="0"/>
    </xf>
    <xf numFmtId="1" fontId="6" fillId="3" borderId="3" xfId="0" applyNumberFormat="1" applyFont="1" applyFill="1" applyBorder="1" applyAlignment="1" applyProtection="1">
      <alignment horizontal="center" vertical="center"/>
      <protection locked="0"/>
    </xf>
    <xf numFmtId="14" fontId="6" fillId="2" borderId="0" xfId="0" applyNumberFormat="1" applyFont="1" applyFill="1" applyBorder="1" applyProtection="1"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164" fontId="6" fillId="3" borderId="3" xfId="0" applyNumberFormat="1" applyFont="1" applyFill="1" applyBorder="1" applyAlignment="1" applyProtection="1">
      <alignment horizontal="center" vertical="center"/>
      <protection locked="0"/>
    </xf>
    <xf numFmtId="165" fontId="6" fillId="3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164" fontId="6" fillId="2" borderId="0" xfId="0" applyNumberFormat="1" applyFont="1" applyFill="1" applyBorder="1" applyAlignment="1" applyProtection="1">
      <alignment horizontal="center" vertical="center"/>
      <protection locked="0"/>
    </xf>
    <xf numFmtId="166" fontId="6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vertical="center"/>
      <protection locked="0"/>
    </xf>
    <xf numFmtId="166" fontId="6" fillId="3" borderId="3" xfId="0" applyNumberFormat="1" applyFont="1" applyFill="1" applyBorder="1" applyAlignment="1" applyProtection="1">
      <alignment horizontal="center" vertical="center"/>
      <protection locked="0"/>
    </xf>
    <xf numFmtId="9" fontId="7" fillId="3" borderId="3" xfId="1" applyFont="1" applyFill="1" applyBorder="1" applyAlignment="1" applyProtection="1">
      <alignment horizontal="center" vertical="center"/>
      <protection locked="0"/>
    </xf>
    <xf numFmtId="9" fontId="7" fillId="2" borderId="3" xfId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9" fontId="6" fillId="3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9" fontId="6" fillId="2" borderId="3" xfId="0" applyNumberFormat="1" applyFont="1" applyFill="1" applyBorder="1" applyAlignment="1" applyProtection="1">
      <alignment horizontal="center"/>
    </xf>
    <xf numFmtId="9" fontId="6" fillId="2" borderId="3" xfId="1" applyFont="1" applyFill="1" applyBorder="1" applyAlignment="1" applyProtection="1">
      <alignment horizontal="center" vertical="center"/>
    </xf>
    <xf numFmtId="9" fontId="7" fillId="2" borderId="3" xfId="1" applyFont="1" applyFill="1" applyBorder="1" applyAlignment="1" applyProtection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Protection="1"/>
    <xf numFmtId="3" fontId="6" fillId="2" borderId="3" xfId="0" applyNumberFormat="1" applyFont="1" applyFill="1" applyBorder="1" applyAlignment="1" applyProtection="1">
      <alignment vertical="center"/>
    </xf>
    <xf numFmtId="3" fontId="5" fillId="2" borderId="3" xfId="0" applyNumberFormat="1" applyFont="1" applyFill="1" applyBorder="1" applyAlignment="1" applyProtection="1">
      <alignment vertical="center"/>
    </xf>
    <xf numFmtId="3" fontId="5" fillId="2" borderId="3" xfId="0" applyNumberFormat="1" applyFont="1" applyFill="1" applyBorder="1" applyAlignment="1" applyProtection="1">
      <alignment horizontal="center" vertical="center"/>
    </xf>
    <xf numFmtId="9" fontId="5" fillId="2" borderId="3" xfId="1" applyFont="1" applyFill="1" applyBorder="1" applyAlignment="1" applyProtection="1">
      <alignment horizontal="center" vertical="center"/>
    </xf>
    <xf numFmtId="3" fontId="7" fillId="2" borderId="3" xfId="0" applyNumberFormat="1" applyFont="1" applyFill="1" applyBorder="1" applyAlignment="1" applyProtection="1">
      <alignment vertical="center"/>
    </xf>
    <xf numFmtId="3" fontId="6" fillId="2" borderId="3" xfId="0" applyNumberFormat="1" applyFont="1" applyFill="1" applyBorder="1" applyAlignment="1" applyProtection="1">
      <alignment horizontal="right" vertical="center"/>
    </xf>
    <xf numFmtId="3" fontId="7" fillId="2" borderId="3" xfId="0" applyNumberFormat="1" applyFont="1" applyFill="1" applyBorder="1" applyAlignment="1" applyProtection="1">
      <alignment horizontal="right" vertical="center"/>
    </xf>
    <xf numFmtId="3" fontId="7" fillId="2" borderId="3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3" fontId="6" fillId="3" borderId="3" xfId="0" applyNumberFormat="1" applyFont="1" applyFill="1" applyBorder="1" applyAlignment="1" applyProtection="1">
      <alignment vertical="center"/>
      <protection locked="0"/>
    </xf>
    <xf numFmtId="3" fontId="6" fillId="2" borderId="3" xfId="0" applyNumberFormat="1" applyFont="1" applyFill="1" applyBorder="1" applyAlignment="1" applyProtection="1">
      <alignment vertical="center"/>
      <protection locked="0"/>
    </xf>
    <xf numFmtId="9" fontId="7" fillId="2" borderId="3" xfId="1" applyFont="1" applyFill="1" applyBorder="1" applyAlignment="1" applyProtection="1">
      <alignment vertical="center"/>
      <protection locked="0"/>
    </xf>
    <xf numFmtId="164" fontId="7" fillId="3" borderId="3" xfId="1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0" fontId="4" fillId="4" borderId="0" xfId="0" applyFont="1" applyFill="1" applyProtection="1">
      <protection locked="0"/>
    </xf>
    <xf numFmtId="0" fontId="9" fillId="2" borderId="0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9" fontId="5" fillId="2" borderId="0" xfId="1" applyFont="1" applyFill="1" applyBorder="1" applyAlignment="1" applyProtection="1">
      <alignment horizontal="center" vertical="center"/>
      <protection locked="0"/>
    </xf>
    <xf numFmtId="3" fontId="5" fillId="2" borderId="3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4" fontId="6" fillId="3" borderId="3" xfId="0" applyNumberFormat="1" applyFont="1" applyFill="1" applyBorder="1" applyAlignment="1" applyProtection="1">
      <alignment horizontal="center" vertical="center"/>
      <protection locked="0"/>
    </xf>
    <xf numFmtId="3" fontId="6" fillId="2" borderId="3" xfId="0" applyNumberFormat="1" applyFont="1" applyFill="1" applyBorder="1" applyAlignment="1" applyProtection="1">
      <alignment horizontal="right" vertical="center"/>
      <protection locked="0"/>
    </xf>
    <xf numFmtId="0" fontId="9" fillId="2" borderId="0" xfId="0" applyFont="1" applyFill="1" applyProtection="1">
      <protection locked="0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left" vertical="center" wrapText="1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Protection="1">
      <protection locked="0"/>
    </xf>
    <xf numFmtId="3" fontId="5" fillId="2" borderId="7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Protection="1">
      <protection locked="0"/>
    </xf>
    <xf numFmtId="3" fontId="5" fillId="2" borderId="0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3" fontId="6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Protection="1">
      <protection locked="0"/>
    </xf>
    <xf numFmtId="3" fontId="5" fillId="2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right" vertical="center" wrapText="1"/>
      <protection locked="0"/>
    </xf>
    <xf numFmtId="0" fontId="7" fillId="2" borderId="2" xfId="0" applyFont="1" applyFill="1" applyBorder="1" applyAlignment="1" applyProtection="1">
      <alignment horizontal="right" vertical="center" wrapText="1"/>
      <protection locked="0"/>
    </xf>
    <xf numFmtId="0" fontId="7" fillId="2" borderId="4" xfId="0" applyFont="1" applyFill="1" applyBorder="1" applyAlignment="1" applyProtection="1">
      <alignment horizontal="right" vertical="center" wrapText="1"/>
      <protection locked="0"/>
    </xf>
    <xf numFmtId="3" fontId="7" fillId="2" borderId="0" xfId="0" applyNumberFormat="1" applyFont="1" applyFill="1" applyBorder="1" applyAlignment="1" applyProtection="1">
      <alignment vertical="center"/>
      <protection locked="0"/>
    </xf>
    <xf numFmtId="9" fontId="7" fillId="2" borderId="0" xfId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3" fontId="6" fillId="2" borderId="0" xfId="0" applyNumberFormat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Protection="1">
      <protection locked="0"/>
    </xf>
    <xf numFmtId="3" fontId="5" fillId="2" borderId="2" xfId="0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Protection="1"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right" vertical="center" wrapText="1"/>
      <protection locked="0"/>
    </xf>
    <xf numFmtId="0" fontId="7" fillId="2" borderId="7" xfId="0" applyFont="1" applyFill="1" applyBorder="1" applyAlignment="1" applyProtection="1">
      <alignment horizontal="right" vertical="center" wrapText="1"/>
      <protection locked="0"/>
    </xf>
    <xf numFmtId="0" fontId="7" fillId="2" borderId="9" xfId="0" applyFont="1" applyFill="1" applyBorder="1" applyAlignment="1" applyProtection="1">
      <alignment horizontal="right" vertical="center" wrapText="1"/>
      <protection locked="0"/>
    </xf>
    <xf numFmtId="3" fontId="6" fillId="2" borderId="0" xfId="0" applyNumberFormat="1" applyFont="1" applyFill="1" applyProtection="1"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vertical="center" wrapText="1"/>
      <protection locked="0"/>
    </xf>
    <xf numFmtId="0" fontId="10" fillId="5" borderId="3" xfId="0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0" fillId="5" borderId="2" xfId="0" applyFont="1" applyFill="1" applyBorder="1" applyAlignment="1" applyProtection="1">
      <alignment horizontal="center" vertical="center" wrapText="1"/>
      <protection locked="0"/>
    </xf>
    <xf numFmtId="0" fontId="10" fillId="5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3" fontId="6" fillId="3" borderId="3" xfId="0" applyNumberFormat="1" applyFont="1" applyFill="1" applyBorder="1" applyAlignment="1" applyProtection="1">
      <alignment vertical="center" wrapText="1"/>
      <protection locked="0"/>
    </xf>
    <xf numFmtId="3" fontId="6" fillId="2" borderId="0" xfId="0" applyNumberFormat="1" applyFont="1" applyFill="1" applyBorder="1" applyAlignment="1" applyProtection="1">
      <alignment vertical="center" wrapText="1"/>
      <protection locked="0"/>
    </xf>
    <xf numFmtId="3" fontId="6" fillId="2" borderId="0" xfId="0" applyNumberFormat="1" applyFont="1" applyFill="1" applyBorder="1" applyAlignment="1" applyProtection="1">
      <alignment vertical="center"/>
      <protection locked="0"/>
    </xf>
    <xf numFmtId="3" fontId="6" fillId="3" borderId="3" xfId="1" applyNumberFormat="1" applyFont="1" applyFill="1" applyBorder="1" applyAlignment="1" applyProtection="1">
      <alignment vertical="center" wrapText="1"/>
      <protection locked="0"/>
    </xf>
    <xf numFmtId="164" fontId="7" fillId="2" borderId="0" xfId="1" applyNumberFormat="1" applyFont="1" applyFill="1" applyBorder="1" applyAlignment="1" applyProtection="1">
      <alignment vertical="center"/>
      <protection locked="0"/>
    </xf>
    <xf numFmtId="3" fontId="5" fillId="2" borderId="0" xfId="0" applyNumberFormat="1" applyFont="1" applyFill="1" applyBorder="1" applyAlignment="1" applyProtection="1">
      <alignment vertical="center"/>
      <protection locked="0"/>
    </xf>
    <xf numFmtId="3" fontId="5" fillId="2" borderId="0" xfId="0" applyNumberFormat="1" applyFont="1" applyFill="1" applyBorder="1" applyAlignment="1" applyProtection="1">
      <alignment vertical="center" wrapText="1"/>
      <protection locked="0"/>
    </xf>
    <xf numFmtId="3" fontId="6" fillId="2" borderId="3" xfId="0" applyNumberFormat="1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3" fontId="6" fillId="3" borderId="3" xfId="1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3" fontId="6" fillId="2" borderId="0" xfId="1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9" fontId="5" fillId="2" borderId="13" xfId="1" applyFont="1" applyFill="1" applyBorder="1" applyAlignment="1" applyProtection="1">
      <alignment horizontal="center" vertical="center" wrapText="1"/>
      <protection locked="0"/>
    </xf>
    <xf numFmtId="9" fontId="5" fillId="2" borderId="12" xfId="1" applyFont="1" applyFill="1" applyBorder="1" applyAlignment="1" applyProtection="1">
      <alignment horizontal="center" vertical="center" wrapText="1"/>
      <protection locked="0"/>
    </xf>
    <xf numFmtId="9" fontId="5" fillId="2" borderId="0" xfId="1" applyFont="1" applyFill="1" applyBorder="1" applyAlignment="1" applyProtection="1">
      <alignment horizontal="center" vertical="center" wrapText="1"/>
      <protection locked="0"/>
    </xf>
    <xf numFmtId="3" fontId="5" fillId="2" borderId="3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center" vertical="center"/>
    </xf>
    <xf numFmtId="3" fontId="6" fillId="2" borderId="3" xfId="0" applyNumberFormat="1" applyFont="1" applyFill="1" applyBorder="1" applyAlignment="1" applyProtection="1">
      <alignment vertical="center" wrapText="1"/>
    </xf>
    <xf numFmtId="9" fontId="6" fillId="2" borderId="0" xfId="1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/>
    <xf numFmtId="9" fontId="5" fillId="2" borderId="0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 applyProtection="1">
      <alignment horizontal="center" vertical="center"/>
    </xf>
    <xf numFmtId="9" fontId="5" fillId="2" borderId="3" xfId="1" applyFont="1" applyFill="1" applyBorder="1" applyAlignment="1" applyProtection="1">
      <alignment horizontal="center" vertical="center" wrapText="1"/>
    </xf>
    <xf numFmtId="3" fontId="6" fillId="3" borderId="3" xfId="1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3" fontId="6" fillId="2" borderId="3" xfId="1" applyNumberFormat="1" applyFont="1" applyFill="1" applyBorder="1" applyAlignment="1" applyProtection="1">
      <alignment vertical="center"/>
      <protection locked="0"/>
    </xf>
    <xf numFmtId="3" fontId="5" fillId="2" borderId="3" xfId="0" applyNumberFormat="1" applyFont="1" applyFill="1" applyBorder="1" applyProtection="1"/>
    <xf numFmtId="0" fontId="4" fillId="2" borderId="0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3" fontId="6" fillId="2" borderId="3" xfId="0" applyNumberFormat="1" applyFont="1" applyFill="1" applyBorder="1" applyProtection="1">
      <protection locked="0"/>
    </xf>
    <xf numFmtId="3" fontId="6" fillId="3" borderId="3" xfId="0" applyNumberFormat="1" applyFont="1" applyFill="1" applyBorder="1" applyProtection="1"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6" fillId="2" borderId="2" xfId="0" applyFont="1" applyFill="1" applyBorder="1" applyAlignment="1" applyProtection="1">
      <alignment vertical="center" wrapText="1"/>
      <protection locked="0"/>
    </xf>
    <xf numFmtId="0" fontId="6" fillId="2" borderId="4" xfId="0" applyFont="1" applyFill="1" applyBorder="1" applyAlignment="1" applyProtection="1">
      <alignment vertical="center" wrapText="1"/>
      <protection locked="0"/>
    </xf>
    <xf numFmtId="166" fontId="6" fillId="2" borderId="3" xfId="0" applyNumberFormat="1" applyFont="1" applyFill="1" applyBorder="1" applyProtection="1">
      <protection locked="0"/>
    </xf>
    <xf numFmtId="166" fontId="6" fillId="2" borderId="3" xfId="1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166" fontId="5" fillId="2" borderId="3" xfId="1" applyNumberFormat="1" applyFont="1" applyFill="1" applyBorder="1" applyAlignment="1" applyProtection="1">
      <alignment vertical="center"/>
      <protection locked="0"/>
    </xf>
    <xf numFmtId="3" fontId="5" fillId="3" borderId="3" xfId="0" applyNumberFormat="1" applyFont="1" applyFill="1" applyBorder="1" applyAlignment="1" applyProtection="1">
      <alignment horizontal="center" vertical="center"/>
      <protection locked="0"/>
    </xf>
    <xf numFmtId="3" fontId="6" fillId="2" borderId="0" xfId="1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1" applyNumberFormat="1" applyFont="1" applyFill="1" applyBorder="1" applyAlignment="1" applyProtection="1">
      <alignment vertical="center"/>
      <protection locked="0"/>
    </xf>
    <xf numFmtId="166" fontId="6" fillId="2" borderId="3" xfId="0" applyNumberFormat="1" applyFont="1" applyFill="1" applyBorder="1" applyAlignment="1" applyProtection="1">
      <alignment horizontal="right" vertical="center"/>
      <protection locked="0"/>
    </xf>
    <xf numFmtId="166" fontId="6" fillId="2" borderId="3" xfId="1" applyNumberFormat="1" applyFont="1" applyFill="1" applyBorder="1" applyAlignment="1" applyProtection="1">
      <alignment horizontal="right" vertical="center"/>
      <protection locked="0"/>
    </xf>
    <xf numFmtId="166" fontId="6" fillId="0" borderId="3" xfId="0" applyNumberFormat="1" applyFont="1" applyFill="1" applyBorder="1" applyProtection="1">
      <protection locked="0"/>
    </xf>
    <xf numFmtId="166" fontId="6" fillId="0" borderId="3" xfId="1" applyNumberFormat="1" applyFont="1" applyFill="1" applyBorder="1" applyAlignment="1" applyProtection="1">
      <alignment vertical="center"/>
      <protection locked="0"/>
    </xf>
    <xf numFmtId="166" fontId="6" fillId="3" borderId="3" xfId="0" applyNumberFormat="1" applyFont="1" applyFill="1" applyBorder="1" applyAlignment="1" applyProtection="1">
      <alignment horizontal="right" vertical="center"/>
      <protection locked="0"/>
    </xf>
    <xf numFmtId="166" fontId="6" fillId="3" borderId="3" xfId="1" applyNumberFormat="1" applyFont="1" applyFill="1" applyBorder="1" applyAlignment="1" applyProtection="1">
      <alignment horizontal="right" vertical="center"/>
      <protection locked="0"/>
    </xf>
    <xf numFmtId="3" fontId="6" fillId="2" borderId="3" xfId="0" applyNumberFormat="1" applyFont="1" applyFill="1" applyBorder="1" applyProtection="1"/>
    <xf numFmtId="3" fontId="6" fillId="2" borderId="3" xfId="1" applyNumberFormat="1" applyFont="1" applyFill="1" applyBorder="1" applyAlignment="1" applyProtection="1">
      <alignment vertical="center"/>
    </xf>
    <xf numFmtId="166" fontId="6" fillId="2" borderId="3" xfId="0" applyNumberFormat="1" applyFont="1" applyFill="1" applyBorder="1" applyProtection="1"/>
    <xf numFmtId="166" fontId="6" fillId="2" borderId="3" xfId="1" applyNumberFormat="1" applyFont="1" applyFill="1" applyBorder="1" applyAlignment="1" applyProtection="1">
      <alignment vertical="center"/>
    </xf>
    <xf numFmtId="166" fontId="5" fillId="2" borderId="3" xfId="1" applyNumberFormat="1" applyFont="1" applyFill="1" applyBorder="1" applyAlignment="1" applyProtection="1">
      <alignment vertical="center"/>
    </xf>
    <xf numFmtId="166" fontId="6" fillId="2" borderId="3" xfId="0" applyNumberFormat="1" applyFont="1" applyFill="1" applyBorder="1" applyAlignment="1" applyProtection="1">
      <alignment horizontal="right" vertical="center"/>
    </xf>
    <xf numFmtId="166" fontId="6" fillId="2" borderId="3" xfId="1" applyNumberFormat="1" applyFont="1" applyFill="1" applyBorder="1" applyAlignment="1" applyProtection="1">
      <alignment horizontal="right" vertical="center"/>
    </xf>
    <xf numFmtId="0" fontId="3" fillId="2" borderId="0" xfId="0" applyFont="1" applyFill="1" applyProtection="1"/>
    <xf numFmtId="166" fontId="6" fillId="0" borderId="3" xfId="0" applyNumberFormat="1" applyFont="1" applyFill="1" applyBorder="1" applyProtection="1"/>
    <xf numFmtId="166" fontId="6" fillId="0" borderId="3" xfId="1" applyNumberFormat="1" applyFont="1" applyFill="1" applyBorder="1" applyAlignment="1" applyProtection="1">
      <alignment vertical="center"/>
    </xf>
    <xf numFmtId="3" fontId="6" fillId="2" borderId="0" xfId="1" applyNumberFormat="1" applyFont="1" applyFill="1" applyBorder="1" applyAlignment="1" applyProtection="1">
      <alignment vertical="center"/>
    </xf>
    <xf numFmtId="166" fontId="5" fillId="2" borderId="0" xfId="1" applyNumberFormat="1" applyFont="1" applyFill="1" applyBorder="1" applyAlignment="1" applyProtection="1">
      <alignment vertical="center"/>
    </xf>
    <xf numFmtId="166" fontId="6" fillId="0" borderId="3" xfId="0" applyNumberFormat="1" applyFont="1" applyFill="1" applyBorder="1" applyAlignment="1" applyProtection="1">
      <alignment horizontal="right" vertical="center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3" fontId="6" fillId="2" borderId="2" xfId="0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Protection="1"/>
    <xf numFmtId="0" fontId="23" fillId="0" borderId="0" xfId="0" applyFont="1" applyProtection="1"/>
    <xf numFmtId="0" fontId="10" fillId="2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left" vertical="center"/>
    </xf>
    <xf numFmtId="0" fontId="10" fillId="5" borderId="2" xfId="0" applyFont="1" applyFill="1" applyBorder="1" applyAlignment="1" applyProtection="1">
      <alignment horizontal="left" vertical="center"/>
    </xf>
    <xf numFmtId="0" fontId="10" fillId="5" borderId="4" xfId="0" applyFont="1" applyFill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/>
    </xf>
    <xf numFmtId="1" fontId="9" fillId="5" borderId="3" xfId="0" applyNumberFormat="1" applyFont="1" applyFill="1" applyBorder="1" applyAlignment="1" applyProtection="1">
      <alignment horizontal="center" vertical="center"/>
    </xf>
    <xf numFmtId="1" fontId="9" fillId="2" borderId="0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Protection="1"/>
    <xf numFmtId="0" fontId="8" fillId="4" borderId="0" xfId="0" applyFont="1" applyFill="1" applyProtection="1"/>
    <xf numFmtId="0" fontId="4" fillId="2" borderId="5" xfId="0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vertical="center" wrapText="1"/>
    </xf>
    <xf numFmtId="0" fontId="8" fillId="2" borderId="0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center"/>
    </xf>
    <xf numFmtId="0" fontId="4" fillId="4" borderId="0" xfId="0" applyFont="1" applyFill="1" applyProtection="1"/>
    <xf numFmtId="0" fontId="6" fillId="2" borderId="3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Protection="1"/>
    <xf numFmtId="0" fontId="7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Protection="1"/>
    <xf numFmtId="0" fontId="4" fillId="2" borderId="0" xfId="0" applyFont="1" applyFill="1" applyProtection="1"/>
    <xf numFmtId="0" fontId="6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/>
    </xf>
    <xf numFmtId="3" fontId="6" fillId="2" borderId="2" xfId="0" applyNumberFormat="1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/>
    </xf>
    <xf numFmtId="3" fontId="5" fillId="2" borderId="0" xfId="0" applyNumberFormat="1" applyFont="1" applyFill="1" applyBorder="1" applyAlignment="1" applyProtection="1">
      <alignment vertical="center"/>
    </xf>
    <xf numFmtId="0" fontId="5" fillId="2" borderId="6" xfId="0" applyFont="1" applyFill="1" applyBorder="1" applyAlignment="1" applyProtection="1">
      <alignment horizontal="left" vertical="center" wrapText="1"/>
    </xf>
    <xf numFmtId="0" fontId="5" fillId="0" borderId="0" xfId="3" applyFont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Protection="1">
      <protection locked="0"/>
    </xf>
    <xf numFmtId="3" fontId="6" fillId="2" borderId="7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Protection="1">
      <protection locked="0"/>
    </xf>
    <xf numFmtId="3" fontId="5" fillId="2" borderId="2" xfId="0" applyNumberFormat="1" applyFont="1" applyFill="1" applyBorder="1" applyAlignment="1" applyProtection="1">
      <alignment vertical="center"/>
      <protection locked="0"/>
    </xf>
    <xf numFmtId="3" fontId="5" fillId="2" borderId="7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Border="1" applyProtection="1">
      <protection locked="0"/>
    </xf>
    <xf numFmtId="3" fontId="5" fillId="3" borderId="3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3" fontId="6" fillId="2" borderId="3" xfId="0" applyNumberFormat="1" applyFont="1" applyFill="1" applyBorder="1" applyAlignment="1" applyProtection="1">
      <alignment horizontal="center" vertical="center"/>
    </xf>
    <xf numFmtId="3" fontId="6" fillId="2" borderId="3" xfId="1" applyNumberFormat="1" applyFont="1" applyFill="1" applyBorder="1" applyAlignment="1" applyProtection="1">
      <alignment horizontal="center" vertical="center"/>
    </xf>
    <xf numFmtId="9" fontId="6" fillId="2" borderId="3" xfId="1" applyNumberFormat="1" applyFont="1" applyFill="1" applyBorder="1" applyAlignment="1" applyProtection="1">
      <alignment horizontal="center" vertical="center"/>
    </xf>
    <xf numFmtId="3" fontId="6" fillId="2" borderId="7" xfId="0" applyNumberFormat="1" applyFont="1" applyFill="1" applyBorder="1" applyAlignment="1" applyProtection="1">
      <alignment vertical="center"/>
    </xf>
    <xf numFmtId="9" fontId="5" fillId="5" borderId="3" xfId="1" applyFont="1" applyFill="1" applyBorder="1" applyAlignment="1" applyProtection="1">
      <alignment horizontal="center" vertical="center"/>
    </xf>
    <xf numFmtId="3" fontId="6" fillId="2" borderId="0" xfId="0" applyNumberFormat="1" applyFont="1" applyFill="1" applyBorder="1" applyAlignment="1" applyProtection="1">
      <alignment vertical="center"/>
    </xf>
    <xf numFmtId="3" fontId="5" fillId="5" borderId="3" xfId="1" applyNumberFormat="1" applyFont="1" applyFill="1" applyBorder="1" applyAlignment="1" applyProtection="1">
      <alignment horizontal="center" vertical="center"/>
    </xf>
    <xf numFmtId="3" fontId="5" fillId="2" borderId="2" xfId="0" applyNumberFormat="1" applyFont="1" applyFill="1" applyBorder="1" applyAlignment="1" applyProtection="1">
      <alignment vertical="center"/>
    </xf>
    <xf numFmtId="3" fontId="5" fillId="2" borderId="7" xfId="0" applyNumberFormat="1" applyFont="1" applyFill="1" applyBorder="1" applyAlignment="1" applyProtection="1">
      <alignment vertical="center"/>
    </xf>
    <xf numFmtId="3" fontId="5" fillId="5" borderId="3" xfId="0" applyNumberFormat="1" applyFont="1" applyFill="1" applyBorder="1" applyAlignment="1" applyProtection="1">
      <alignment horizontal="center" vertical="center"/>
    </xf>
    <xf numFmtId="0" fontId="16" fillId="2" borderId="3" xfId="0" applyFont="1" applyFill="1" applyBorder="1" applyProtection="1"/>
    <xf numFmtId="0" fontId="2" fillId="2" borderId="0" xfId="0" applyFont="1" applyFill="1" applyProtection="1"/>
    <xf numFmtId="0" fontId="16" fillId="0" borderId="19" xfId="0" applyFont="1" applyBorder="1" applyAlignment="1" applyProtection="1">
      <alignment vertical="top" wrapText="1"/>
    </xf>
    <xf numFmtId="0" fontId="16" fillId="2" borderId="19" xfId="0" applyFont="1" applyFill="1" applyBorder="1" applyAlignment="1" applyProtection="1">
      <alignment horizontal="left" vertical="top" wrapText="1"/>
    </xf>
    <xf numFmtId="0" fontId="16" fillId="2" borderId="17" xfId="0" applyFont="1" applyFill="1" applyBorder="1" applyAlignment="1" applyProtection="1">
      <alignment horizontal="left" vertical="top" wrapText="1"/>
    </xf>
    <xf numFmtId="0" fontId="16" fillId="2" borderId="17" xfId="0" applyFont="1" applyFill="1" applyBorder="1" applyAlignment="1" applyProtection="1">
      <alignment vertical="top" wrapText="1"/>
    </xf>
    <xf numFmtId="0" fontId="6" fillId="2" borderId="21" xfId="0" applyFont="1" applyFill="1" applyBorder="1" applyProtection="1"/>
    <xf numFmtId="3" fontId="16" fillId="2" borderId="22" xfId="0" applyNumberFormat="1" applyFont="1" applyFill="1" applyBorder="1" applyAlignment="1" applyProtection="1">
      <alignment vertical="top" wrapText="1"/>
    </xf>
    <xf numFmtId="3" fontId="16" fillId="2" borderId="15" xfId="0" applyNumberFormat="1" applyFont="1" applyFill="1" applyBorder="1" applyAlignment="1" applyProtection="1">
      <alignment vertical="top" wrapText="1"/>
    </xf>
    <xf numFmtId="3" fontId="16" fillId="2" borderId="0" xfId="0" applyNumberFormat="1" applyFont="1" applyFill="1" applyBorder="1" applyAlignment="1" applyProtection="1">
      <alignment vertical="top" wrapText="1"/>
    </xf>
    <xf numFmtId="4" fontId="16" fillId="2" borderId="0" xfId="0" applyNumberFormat="1" applyFont="1" applyFill="1" applyBorder="1" applyAlignment="1" applyProtection="1">
      <alignment vertical="top" wrapText="1"/>
    </xf>
    <xf numFmtId="0" fontId="6" fillId="2" borderId="23" xfId="0" applyFont="1" applyFill="1" applyBorder="1" applyProtection="1"/>
    <xf numFmtId="164" fontId="14" fillId="2" borderId="22" xfId="0" applyNumberFormat="1" applyFont="1" applyFill="1" applyBorder="1" applyAlignment="1" applyProtection="1">
      <alignment horizontal="right" vertical="top" wrapText="1"/>
    </xf>
    <xf numFmtId="164" fontId="14" fillId="2" borderId="15" xfId="1" applyNumberFormat="1" applyFont="1" applyFill="1" applyBorder="1" applyAlignment="1" applyProtection="1">
      <alignment vertical="top" wrapText="1"/>
    </xf>
    <xf numFmtId="10" fontId="14" fillId="2" borderId="15" xfId="1" applyNumberFormat="1" applyFont="1" applyFill="1" applyBorder="1" applyAlignment="1" applyProtection="1">
      <alignment horizontal="right" vertical="top" wrapText="1"/>
    </xf>
    <xf numFmtId="10" fontId="14" fillId="2" borderId="16" xfId="1" applyNumberFormat="1" applyFont="1" applyFill="1" applyBorder="1" applyAlignment="1" applyProtection="1">
      <alignment horizontal="right" vertical="top" wrapText="1"/>
    </xf>
    <xf numFmtId="164" fontId="14" fillId="2" borderId="16" xfId="1" applyNumberFormat="1" applyFont="1" applyFill="1" applyBorder="1" applyAlignment="1" applyProtection="1">
      <alignment horizontal="right" vertical="top" wrapText="1"/>
    </xf>
    <xf numFmtId="0" fontId="14" fillId="2" borderId="26" xfId="0" applyFont="1" applyFill="1" applyBorder="1" applyProtection="1"/>
    <xf numFmtId="0" fontId="6" fillId="2" borderId="22" xfId="0" applyFont="1" applyFill="1" applyBorder="1" applyAlignment="1" applyProtection="1">
      <alignment vertical="top" wrapText="1"/>
    </xf>
    <xf numFmtId="0" fontId="14" fillId="2" borderId="15" xfId="0" applyFont="1" applyFill="1" applyBorder="1" applyAlignment="1" applyProtection="1">
      <alignment horizontal="right" vertical="top" wrapText="1"/>
    </xf>
    <xf numFmtId="0" fontId="16" fillId="2" borderId="17" xfId="0" applyFont="1" applyFill="1" applyBorder="1" applyAlignment="1" applyProtection="1">
      <alignment horizontal="left" vertical="top" wrapText="1"/>
    </xf>
    <xf numFmtId="0" fontId="16" fillId="2" borderId="21" xfId="0" applyFont="1" applyFill="1" applyBorder="1" applyAlignment="1" applyProtection="1">
      <alignment horizontal="left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0" fontId="16" fillId="2" borderId="23" xfId="0" applyFont="1" applyFill="1" applyBorder="1" applyAlignment="1" applyProtection="1">
      <alignment horizontal="left" vertical="top" wrapText="1"/>
    </xf>
    <xf numFmtId="0" fontId="6" fillId="2" borderId="15" xfId="0" applyFont="1" applyFill="1" applyBorder="1" applyAlignment="1" applyProtection="1">
      <alignment vertical="top" wrapText="1"/>
    </xf>
    <xf numFmtId="0" fontId="6" fillId="2" borderId="18" xfId="0" applyFont="1" applyFill="1" applyBorder="1" applyAlignment="1" applyProtection="1">
      <alignment vertical="top" wrapText="1"/>
    </xf>
    <xf numFmtId="10" fontId="14" fillId="2" borderId="0" xfId="1" applyNumberFormat="1" applyFont="1" applyFill="1" applyBorder="1" applyAlignment="1" applyProtection="1">
      <alignment horizontal="right" vertical="top" wrapText="1"/>
    </xf>
    <xf numFmtId="164" fontId="14" fillId="2" borderId="0" xfId="1" applyNumberFormat="1" applyFont="1" applyFill="1" applyBorder="1" applyAlignment="1" applyProtection="1">
      <alignment horizontal="right" vertical="top" wrapText="1"/>
    </xf>
    <xf numFmtId="0" fontId="14" fillId="2" borderId="23" xfId="0" applyFont="1" applyFill="1" applyBorder="1" applyProtection="1"/>
    <xf numFmtId="164" fontId="14" fillId="2" borderId="0" xfId="1" applyNumberFormat="1" applyFont="1" applyFill="1" applyBorder="1" applyAlignment="1" applyProtection="1">
      <alignment horizontal="left" vertical="top" wrapText="1"/>
    </xf>
    <xf numFmtId="0" fontId="16" fillId="2" borderId="20" xfId="0" applyFont="1" applyFill="1" applyBorder="1" applyAlignment="1" applyProtection="1">
      <alignment horizontal="left" vertical="top" wrapText="1"/>
    </xf>
    <xf numFmtId="0" fontId="16" fillId="2" borderId="15" xfId="0" applyFont="1" applyFill="1" applyBorder="1" applyAlignment="1" applyProtection="1">
      <alignment vertical="top" wrapText="1"/>
    </xf>
    <xf numFmtId="0" fontId="16" fillId="2" borderId="22" xfId="0" applyFont="1" applyFill="1" applyBorder="1" applyAlignment="1" applyProtection="1">
      <alignment horizontal="left" vertical="top" wrapText="1"/>
    </xf>
    <xf numFmtId="0" fontId="16" fillId="2" borderId="15" xfId="0" applyFont="1" applyFill="1" applyBorder="1" applyAlignment="1" applyProtection="1">
      <alignment horizontal="left" vertical="top" wrapText="1"/>
    </xf>
    <xf numFmtId="4" fontId="16" fillId="2" borderId="23" xfId="0" applyNumberFormat="1" applyFont="1" applyFill="1" applyBorder="1" applyAlignment="1" applyProtection="1">
      <alignment vertical="top" wrapText="1"/>
    </xf>
    <xf numFmtId="164" fontId="14" fillId="2" borderId="18" xfId="1" applyNumberFormat="1" applyFont="1" applyFill="1" applyBorder="1" applyAlignment="1" applyProtection="1">
      <alignment horizontal="right" vertical="top" wrapText="1"/>
    </xf>
    <xf numFmtId="164" fontId="14" fillId="2" borderId="22" xfId="1" applyNumberFormat="1" applyFont="1" applyFill="1" applyBorder="1" applyAlignment="1" applyProtection="1">
      <alignment horizontal="right" vertical="top" wrapText="1"/>
    </xf>
    <xf numFmtId="164" fontId="14" fillId="2" borderId="23" xfId="1" applyNumberFormat="1" applyFont="1" applyFill="1" applyBorder="1" applyAlignment="1" applyProtection="1">
      <alignment horizontal="left" vertical="top" wrapText="1"/>
    </xf>
    <xf numFmtId="164" fontId="14" fillId="2" borderId="15" xfId="1" applyNumberFormat="1" applyFont="1" applyFill="1" applyBorder="1" applyAlignment="1" applyProtection="1">
      <alignment horizontal="center" vertical="top" wrapText="1"/>
    </xf>
    <xf numFmtId="0" fontId="16" fillId="2" borderId="21" xfId="0" applyFont="1" applyFill="1" applyBorder="1" applyAlignment="1" applyProtection="1">
      <alignment wrapText="1"/>
    </xf>
    <xf numFmtId="164" fontId="14" fillId="2" borderId="15" xfId="1" applyNumberFormat="1" applyFont="1" applyFill="1" applyBorder="1" applyAlignment="1" applyProtection="1">
      <alignment horizontal="right" vertical="top" wrapText="1"/>
    </xf>
    <xf numFmtId="0" fontId="2" fillId="2" borderId="22" xfId="0" applyFont="1" applyFill="1" applyBorder="1" applyAlignment="1" applyProtection="1">
      <alignment vertical="top" wrapText="1"/>
    </xf>
    <xf numFmtId="0" fontId="2" fillId="2" borderId="23" xfId="0" applyFont="1" applyFill="1" applyBorder="1" applyAlignment="1" applyProtection="1">
      <alignment vertical="top" wrapText="1"/>
    </xf>
    <xf numFmtId="0" fontId="2" fillId="2" borderId="15" xfId="0" applyFont="1" applyFill="1" applyBorder="1" applyAlignment="1" applyProtection="1">
      <alignment vertical="top" wrapText="1"/>
    </xf>
    <xf numFmtId="3" fontId="16" fillId="2" borderId="23" xfId="0" applyNumberFormat="1" applyFont="1" applyFill="1" applyBorder="1" applyAlignment="1" applyProtection="1">
      <alignment vertical="top" wrapText="1"/>
    </xf>
    <xf numFmtId="4" fontId="16" fillId="2" borderId="22" xfId="0" applyNumberFormat="1" applyFont="1" applyFill="1" applyBorder="1" applyAlignment="1" applyProtection="1">
      <alignment vertical="top" wrapText="1"/>
    </xf>
    <xf numFmtId="4" fontId="16" fillId="2" borderId="18" xfId="0" applyNumberFormat="1" applyFont="1" applyFill="1" applyBorder="1" applyAlignment="1" applyProtection="1">
      <alignment vertical="top" wrapText="1"/>
    </xf>
    <xf numFmtId="164" fontId="14" fillId="2" borderId="26" xfId="1" applyNumberFormat="1" applyFont="1" applyFill="1" applyBorder="1" applyAlignment="1" applyProtection="1">
      <alignment horizontal="right" vertical="top" wrapText="1"/>
    </xf>
    <xf numFmtId="0" fontId="6" fillId="2" borderId="15" xfId="0" applyFont="1" applyFill="1" applyBorder="1" applyProtection="1"/>
    <xf numFmtId="0" fontId="16" fillId="2" borderId="20" xfId="0" applyFont="1" applyFill="1" applyBorder="1" applyAlignment="1" applyProtection="1">
      <alignment wrapText="1"/>
    </xf>
    <xf numFmtId="0" fontId="16" fillId="2" borderId="21" xfId="0" applyFont="1" applyFill="1" applyBorder="1" applyProtection="1"/>
    <xf numFmtId="0" fontId="6" fillId="2" borderId="18" xfId="0" applyFont="1" applyFill="1" applyBorder="1" applyProtection="1"/>
    <xf numFmtId="164" fontId="14" fillId="2" borderId="25" xfId="1" applyNumberFormat="1" applyFont="1" applyFill="1" applyBorder="1" applyAlignment="1" applyProtection="1">
      <alignment horizontal="right" vertical="top" wrapText="1"/>
    </xf>
    <xf numFmtId="164" fontId="14" fillId="2" borderId="26" xfId="1" applyNumberFormat="1" applyFont="1" applyFill="1" applyBorder="1" applyAlignment="1" applyProtection="1">
      <alignment horizontal="left" vertical="top" wrapText="1"/>
    </xf>
    <xf numFmtId="164" fontId="14" fillId="2" borderId="25" xfId="1" applyNumberFormat="1" applyFont="1" applyFill="1" applyBorder="1" applyAlignment="1" applyProtection="1">
      <alignment horizontal="left" vertical="top" wrapText="1"/>
    </xf>
    <xf numFmtId="0" fontId="6" fillId="2" borderId="26" xfId="0" applyFont="1" applyFill="1" applyBorder="1" applyProtection="1"/>
    <xf numFmtId="0" fontId="16" fillId="2" borderId="19" xfId="0" applyFont="1" applyFill="1" applyBorder="1" applyAlignment="1" applyProtection="1">
      <alignment vertical="top" wrapText="1"/>
    </xf>
    <xf numFmtId="0" fontId="16" fillId="2" borderId="21" xfId="0" applyFont="1" applyFill="1" applyBorder="1" applyAlignment="1" applyProtection="1">
      <alignment vertical="top" wrapText="1"/>
    </xf>
    <xf numFmtId="0" fontId="16" fillId="2" borderId="20" xfId="0" applyFont="1" applyFill="1" applyBorder="1" applyAlignment="1" applyProtection="1">
      <alignment vertical="top" wrapText="1"/>
    </xf>
    <xf numFmtId="164" fontId="14" fillId="2" borderId="15" xfId="0" applyNumberFormat="1" applyFont="1" applyFill="1" applyBorder="1" applyAlignment="1" applyProtection="1">
      <alignment horizontal="right" vertical="top" wrapText="1"/>
    </xf>
    <xf numFmtId="164" fontId="14" fillId="2" borderId="23" xfId="1" applyNumberFormat="1" applyFont="1" applyFill="1" applyBorder="1" applyAlignment="1" applyProtection="1">
      <alignment vertical="top" wrapText="1"/>
    </xf>
    <xf numFmtId="10" fontId="14" fillId="2" borderId="25" xfId="1" applyNumberFormat="1" applyFont="1" applyFill="1" applyBorder="1" applyAlignment="1" applyProtection="1">
      <alignment horizontal="right" vertical="top" wrapText="1"/>
    </xf>
    <xf numFmtId="0" fontId="14" fillId="2" borderId="23" xfId="0" applyFont="1" applyFill="1" applyBorder="1" applyAlignment="1" applyProtection="1">
      <alignment horizontal="right" vertical="top" wrapText="1"/>
    </xf>
    <xf numFmtId="0" fontId="6" fillId="2" borderId="23" xfId="0" applyFont="1" applyFill="1" applyBorder="1" applyAlignment="1" applyProtection="1">
      <alignment vertical="top" wrapText="1"/>
    </xf>
    <xf numFmtId="10" fontId="14" fillId="2" borderId="22" xfId="1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Border="1" applyAlignment="1" applyProtection="1">
      <alignment vertical="top" wrapText="1"/>
    </xf>
    <xf numFmtId="0" fontId="6" fillId="2" borderId="16" xfId="0" applyFont="1" applyFill="1" applyBorder="1" applyAlignment="1" applyProtection="1">
      <alignment vertical="top" wrapText="1"/>
    </xf>
    <xf numFmtId="0" fontId="16" fillId="2" borderId="20" xfId="0" applyFont="1" applyFill="1" applyBorder="1" applyAlignment="1" applyProtection="1">
      <alignment horizontal="left" vertical="top" wrapText="1"/>
    </xf>
    <xf numFmtId="164" fontId="14" fillId="2" borderId="22" xfId="1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>
      <alignment vertical="top" wrapText="1"/>
    </xf>
    <xf numFmtId="0" fontId="2" fillId="2" borderId="22" xfId="0" applyFont="1" applyFill="1" applyBorder="1" applyAlignment="1" applyProtection="1">
      <alignment vertical="top" wrapText="1"/>
    </xf>
    <xf numFmtId="4" fontId="16" fillId="2" borderId="25" xfId="0" applyNumberFormat="1" applyFont="1" applyFill="1" applyBorder="1" applyAlignment="1" applyProtection="1">
      <alignment vertical="top" wrapText="1"/>
    </xf>
    <xf numFmtId="164" fontId="16" fillId="2" borderId="22" xfId="1" applyNumberFormat="1" applyFont="1" applyFill="1" applyBorder="1" applyAlignment="1" applyProtection="1">
      <alignment horizontal="left" vertical="top" wrapText="1"/>
    </xf>
    <xf numFmtId="0" fontId="16" fillId="2" borderId="23" xfId="0" applyFont="1" applyFill="1" applyBorder="1" applyProtection="1"/>
    <xf numFmtId="164" fontId="14" fillId="2" borderId="16" xfId="1" applyNumberFormat="1" applyFont="1" applyFill="1" applyBorder="1" applyAlignment="1" applyProtection="1">
      <alignment horizontal="left" vertical="top" wrapText="1"/>
    </xf>
    <xf numFmtId="0" fontId="18" fillId="2" borderId="0" xfId="4" applyFont="1" applyFill="1" applyProtection="1">
      <protection locked="0"/>
    </xf>
    <xf numFmtId="0" fontId="15" fillId="2" borderId="0" xfId="4" applyFill="1" applyProtection="1">
      <protection locked="0"/>
    </xf>
    <xf numFmtId="0" fontId="18" fillId="2" borderId="8" xfId="4" applyFont="1" applyFill="1" applyBorder="1" applyProtection="1">
      <protection locked="0"/>
    </xf>
    <xf numFmtId="0" fontId="18" fillId="2" borderId="7" xfId="4" applyFont="1" applyFill="1" applyBorder="1" applyProtection="1">
      <protection locked="0"/>
    </xf>
    <xf numFmtId="0" fontId="15" fillId="2" borderId="9" xfId="4" applyFill="1" applyBorder="1" applyProtection="1">
      <protection locked="0"/>
    </xf>
    <xf numFmtId="0" fontId="21" fillId="4" borderId="14" xfId="4" applyFont="1" applyFill="1" applyBorder="1" applyProtection="1">
      <protection locked="0"/>
    </xf>
    <xf numFmtId="0" fontId="22" fillId="4" borderId="0" xfId="4" applyFont="1" applyFill="1" applyBorder="1" applyAlignment="1" applyProtection="1">
      <alignment horizontal="center"/>
      <protection locked="0"/>
    </xf>
    <xf numFmtId="0" fontId="15" fillId="4" borderId="13" xfId="4" applyFill="1" applyBorder="1" applyProtection="1">
      <protection locked="0"/>
    </xf>
    <xf numFmtId="0" fontId="18" fillId="2" borderId="14" xfId="4" applyFont="1" applyFill="1" applyBorder="1" applyProtection="1">
      <protection locked="0"/>
    </xf>
    <xf numFmtId="0" fontId="18" fillId="2" borderId="0" xfId="4" applyFont="1" applyFill="1" applyBorder="1" applyProtection="1">
      <protection locked="0"/>
    </xf>
    <xf numFmtId="0" fontId="15" fillId="2" borderId="13" xfId="4" applyFill="1" applyBorder="1" applyProtection="1">
      <protection locked="0"/>
    </xf>
    <xf numFmtId="0" fontId="17" fillId="2" borderId="6" xfId="4" applyFont="1" applyFill="1" applyBorder="1" applyProtection="1">
      <protection locked="0"/>
    </xf>
    <xf numFmtId="0" fontId="19" fillId="2" borderId="6" xfId="4" applyFont="1" applyFill="1" applyBorder="1" applyProtection="1">
      <protection locked="0"/>
    </xf>
    <xf numFmtId="0" fontId="2" fillId="2" borderId="3" xfId="4" applyFont="1" applyFill="1" applyBorder="1" applyProtection="1">
      <protection locked="0"/>
    </xf>
    <xf numFmtId="0" fontId="2" fillId="2" borderId="1" xfId="4" applyFont="1" applyFill="1" applyBorder="1" applyProtection="1">
      <protection locked="0"/>
    </xf>
    <xf numFmtId="0" fontId="2" fillId="2" borderId="4" xfId="4" applyFont="1" applyFill="1" applyBorder="1" applyProtection="1">
      <protection locked="0"/>
    </xf>
    <xf numFmtId="164" fontId="2" fillId="2" borderId="3" xfId="4" applyNumberFormat="1" applyFont="1" applyFill="1" applyBorder="1" applyProtection="1">
      <protection locked="0"/>
    </xf>
    <xf numFmtId="0" fontId="2" fillId="2" borderId="0" xfId="4" applyFont="1" applyFill="1" applyBorder="1" applyProtection="1">
      <protection locked="0"/>
    </xf>
    <xf numFmtId="164" fontId="18" fillId="2" borderId="0" xfId="4" applyNumberFormat="1" applyFont="1" applyFill="1" applyBorder="1" applyProtection="1">
      <protection locked="0"/>
    </xf>
    <xf numFmtId="0" fontId="19" fillId="2" borderId="0" xfId="4" applyFont="1" applyFill="1" applyBorder="1" applyProtection="1">
      <protection locked="0"/>
    </xf>
    <xf numFmtId="0" fontId="19" fillId="2" borderId="3" xfId="4" applyFont="1" applyFill="1" applyBorder="1" applyProtection="1">
      <protection locked="0"/>
    </xf>
    <xf numFmtId="0" fontId="18" fillId="2" borderId="27" xfId="4" applyFont="1" applyFill="1" applyBorder="1" applyProtection="1">
      <protection locked="0"/>
    </xf>
    <xf numFmtId="0" fontId="18" fillId="2" borderId="6" xfId="4" applyFont="1" applyFill="1" applyBorder="1" applyProtection="1">
      <protection locked="0"/>
    </xf>
    <xf numFmtId="0" fontId="15" fillId="2" borderId="24" xfId="4" applyFill="1" applyBorder="1" applyProtection="1">
      <protection locked="0"/>
    </xf>
    <xf numFmtId="0" fontId="16" fillId="2" borderId="6" xfId="4" applyFont="1" applyFill="1" applyBorder="1" applyProtection="1">
      <protection locked="0"/>
    </xf>
    <xf numFmtId="0" fontId="2" fillId="2" borderId="6" xfId="4" applyFont="1" applyFill="1" applyBorder="1" applyProtection="1">
      <protection locked="0"/>
    </xf>
    <xf numFmtId="0" fontId="2" fillId="2" borderId="0" xfId="4" applyFont="1" applyFill="1" applyBorder="1" applyProtection="1">
      <protection locked="0"/>
    </xf>
    <xf numFmtId="0" fontId="19" fillId="2" borderId="6" xfId="4" applyFont="1" applyFill="1" applyBorder="1" applyProtection="1">
      <protection locked="0"/>
    </xf>
    <xf numFmtId="0" fontId="18" fillId="2" borderId="0" xfId="4" applyFont="1" applyFill="1" applyBorder="1" applyAlignment="1" applyProtection="1">
      <alignment horizontal="center"/>
      <protection locked="0"/>
    </xf>
    <xf numFmtId="167" fontId="14" fillId="2" borderId="0" xfId="4" applyNumberFormat="1" applyFont="1" applyFill="1" applyBorder="1" applyProtection="1">
      <protection locked="0"/>
    </xf>
    <xf numFmtId="3" fontId="18" fillId="2" borderId="0" xfId="4" applyNumberFormat="1" applyFont="1" applyFill="1" applyBorder="1" applyProtection="1">
      <protection locked="0"/>
    </xf>
    <xf numFmtId="0" fontId="19" fillId="2" borderId="14" xfId="4" applyFont="1" applyFill="1" applyBorder="1" applyProtection="1">
      <protection locked="0"/>
    </xf>
    <xf numFmtId="168" fontId="19" fillId="2" borderId="0" xfId="4" applyNumberFormat="1" applyFont="1" applyFill="1" applyBorder="1" applyProtection="1">
      <protection locked="0"/>
    </xf>
    <xf numFmtId="0" fontId="19" fillId="2" borderId="13" xfId="4" applyFont="1" applyFill="1" applyBorder="1" applyProtection="1">
      <protection locked="0"/>
    </xf>
    <xf numFmtId="0" fontId="19" fillId="2" borderId="0" xfId="4" applyFont="1" applyFill="1" applyProtection="1">
      <protection locked="0"/>
    </xf>
    <xf numFmtId="0" fontId="17" fillId="2" borderId="0" xfId="4" applyFont="1" applyFill="1" applyBorder="1" applyAlignment="1" applyProtection="1">
      <alignment vertical="center" wrapText="1"/>
      <protection locked="0"/>
    </xf>
    <xf numFmtId="0" fontId="17" fillId="2" borderId="0" xfId="4" applyFont="1" applyFill="1" applyBorder="1" applyAlignment="1" applyProtection="1">
      <alignment vertical="center"/>
      <protection locked="0"/>
    </xf>
    <xf numFmtId="164" fontId="19" fillId="2" borderId="0" xfId="4" applyNumberFormat="1" applyFont="1" applyFill="1" applyBorder="1" applyProtection="1">
      <protection locked="0"/>
    </xf>
    <xf numFmtId="3" fontId="19" fillId="2" borderId="0" xfId="4" applyNumberFormat="1" applyFont="1" applyFill="1" applyBorder="1" applyProtection="1">
      <protection locked="0"/>
    </xf>
    <xf numFmtId="169" fontId="19" fillId="2" borderId="0" xfId="4" applyNumberFormat="1" applyFont="1" applyFill="1" applyBorder="1" applyProtection="1">
      <protection locked="0"/>
    </xf>
    <xf numFmtId="0" fontId="16" fillId="2" borderId="0" xfId="4" applyFont="1" applyFill="1" applyBorder="1" applyProtection="1">
      <protection locked="0"/>
    </xf>
    <xf numFmtId="0" fontId="17" fillId="2" borderId="3" xfId="4" applyFont="1" applyFill="1" applyBorder="1" applyAlignment="1" applyProtection="1">
      <alignment horizontal="center" vertical="top"/>
      <protection locked="0"/>
    </xf>
    <xf numFmtId="0" fontId="19" fillId="2" borderId="3" xfId="4" applyFont="1" applyFill="1" applyBorder="1" applyAlignment="1" applyProtection="1">
      <alignment horizontal="center" vertical="top" wrapText="1"/>
      <protection locked="0"/>
    </xf>
    <xf numFmtId="0" fontId="19" fillId="2" borderId="0" xfId="4" applyFont="1" applyFill="1" applyBorder="1" applyAlignment="1" applyProtection="1">
      <alignment horizontal="center" vertical="top" wrapText="1"/>
      <protection locked="0"/>
    </xf>
    <xf numFmtId="0" fontId="19" fillId="2" borderId="3" xfId="4" applyFont="1" applyFill="1" applyBorder="1" applyAlignment="1" applyProtection="1">
      <alignment horizontal="center"/>
      <protection locked="0"/>
    </xf>
    <xf numFmtId="0" fontId="19" fillId="2" borderId="0" xfId="4" applyFont="1" applyFill="1" applyBorder="1" applyAlignment="1" applyProtection="1">
      <alignment horizontal="center"/>
      <protection locked="0"/>
    </xf>
    <xf numFmtId="0" fontId="17" fillId="2" borderId="0" xfId="4" applyFont="1" applyFill="1" applyBorder="1" applyAlignment="1" applyProtection="1">
      <alignment horizontal="left"/>
      <protection locked="0"/>
    </xf>
    <xf numFmtId="0" fontId="19" fillId="2" borderId="3" xfId="4" applyFont="1" applyFill="1" applyBorder="1" applyAlignment="1" applyProtection="1">
      <alignment vertical="center"/>
      <protection locked="0"/>
    </xf>
    <xf numFmtId="167" fontId="19" fillId="3" borderId="3" xfId="4" applyNumberFormat="1" applyFont="1" applyFill="1" applyBorder="1" applyAlignment="1" applyProtection="1">
      <alignment vertical="center"/>
      <protection locked="0"/>
    </xf>
    <xf numFmtId="167" fontId="19" fillId="2" borderId="0" xfId="4" applyNumberFormat="1" applyFont="1" applyFill="1" applyBorder="1" applyAlignment="1" applyProtection="1">
      <alignment vertical="center"/>
      <protection locked="0"/>
    </xf>
    <xf numFmtId="0" fontId="19" fillId="2" borderId="27" xfId="4" applyFont="1" applyFill="1" applyBorder="1" applyProtection="1">
      <protection locked="0"/>
    </xf>
    <xf numFmtId="0" fontId="19" fillId="2" borderId="24" xfId="4" applyFont="1" applyFill="1" applyBorder="1" applyProtection="1">
      <protection locked="0"/>
    </xf>
    <xf numFmtId="167" fontId="18" fillId="2" borderId="0" xfId="4" applyNumberFormat="1" applyFont="1" applyFill="1" applyProtection="1">
      <protection locked="0"/>
    </xf>
    <xf numFmtId="0" fontId="19" fillId="2" borderId="0" xfId="4" applyFont="1" applyFill="1" applyProtection="1"/>
    <xf numFmtId="3" fontId="2" fillId="2" borderId="3" xfId="4" applyNumberFormat="1" applyFont="1" applyFill="1" applyBorder="1" applyProtection="1"/>
    <xf numFmtId="0" fontId="2" fillId="2" borderId="3" xfId="4" applyFont="1" applyFill="1" applyBorder="1" applyProtection="1"/>
    <xf numFmtId="0" fontId="2" fillId="2" borderId="11" xfId="4" applyFont="1" applyFill="1" applyBorder="1" applyAlignment="1" applyProtection="1">
      <alignment horizontal="center" vertical="center"/>
    </xf>
    <xf numFmtId="0" fontId="16" fillId="2" borderId="1" xfId="4" applyFont="1" applyFill="1" applyBorder="1" applyAlignment="1" applyProtection="1">
      <alignment horizontal="center" vertical="center"/>
    </xf>
    <xf numFmtId="0" fontId="16" fillId="2" borderId="2" xfId="4" applyFont="1" applyFill="1" applyBorder="1" applyAlignment="1" applyProtection="1">
      <alignment horizontal="center" vertical="center"/>
    </xf>
    <xf numFmtId="0" fontId="16" fillId="2" borderId="4" xfId="4" applyFont="1" applyFill="1" applyBorder="1" applyAlignment="1" applyProtection="1">
      <alignment horizontal="center" vertical="center"/>
    </xf>
    <xf numFmtId="0" fontId="16" fillId="2" borderId="10" xfId="4" applyFont="1" applyFill="1" applyBorder="1" applyAlignment="1" applyProtection="1">
      <alignment horizontal="center" vertical="center" wrapText="1"/>
    </xf>
    <xf numFmtId="0" fontId="2" fillId="2" borderId="1" xfId="4" applyFont="1" applyFill="1" applyBorder="1" applyProtection="1"/>
    <xf numFmtId="0" fontId="2" fillId="2" borderId="4" xfId="4" applyFont="1" applyFill="1" applyBorder="1" applyProtection="1"/>
    <xf numFmtId="0" fontId="16" fillId="2" borderId="12" xfId="4" applyFont="1" applyFill="1" applyBorder="1" applyAlignment="1" applyProtection="1">
      <alignment horizontal="center" vertical="center" wrapText="1"/>
    </xf>
    <xf numFmtId="164" fontId="2" fillId="2" borderId="3" xfId="4" applyNumberFormat="1" applyFont="1" applyFill="1" applyBorder="1" applyProtection="1"/>
    <xf numFmtId="0" fontId="16" fillId="2" borderId="11" xfId="4" applyFont="1" applyFill="1" applyBorder="1" applyAlignment="1" applyProtection="1">
      <alignment horizontal="center" vertical="center" wrapText="1"/>
    </xf>
    <xf numFmtId="0" fontId="2" fillId="2" borderId="2" xfId="4" applyFont="1" applyFill="1" applyBorder="1" applyProtection="1"/>
    <xf numFmtId="0" fontId="16" fillId="2" borderId="1" xfId="4" applyFont="1" applyFill="1" applyBorder="1" applyAlignment="1" applyProtection="1">
      <alignment horizontal="left"/>
    </xf>
    <xf numFmtId="0" fontId="16" fillId="2" borderId="2" xfId="4" applyFont="1" applyFill="1" applyBorder="1" applyAlignment="1" applyProtection="1">
      <alignment horizontal="left"/>
    </xf>
    <xf numFmtId="0" fontId="16" fillId="2" borderId="4" xfId="4" applyFont="1" applyFill="1" applyBorder="1" applyAlignment="1" applyProtection="1">
      <alignment horizontal="left"/>
    </xf>
    <xf numFmtId="0" fontId="2" fillId="2" borderId="3" xfId="4" applyFont="1" applyFill="1" applyBorder="1" applyAlignment="1" applyProtection="1">
      <alignment vertical="center" wrapText="1"/>
    </xf>
    <xf numFmtId="0" fontId="2" fillId="2" borderId="1" xfId="4" applyFont="1" applyFill="1" applyBorder="1" applyAlignment="1" applyProtection="1">
      <alignment wrapText="1"/>
    </xf>
    <xf numFmtId="0" fontId="2" fillId="2" borderId="2" xfId="4" applyFont="1" applyFill="1" applyBorder="1" applyAlignment="1" applyProtection="1">
      <alignment wrapText="1"/>
    </xf>
    <xf numFmtId="0" fontId="2" fillId="2" borderId="4" xfId="4" applyFont="1" applyFill="1" applyBorder="1" applyAlignment="1" applyProtection="1">
      <alignment wrapText="1"/>
    </xf>
    <xf numFmtId="0" fontId="2" fillId="2" borderId="3" xfId="4" applyFont="1" applyFill="1" applyBorder="1" applyAlignment="1" applyProtection="1">
      <alignment wrapText="1"/>
    </xf>
    <xf numFmtId="3" fontId="2" fillId="2" borderId="3" xfId="4" applyNumberFormat="1" applyFont="1" applyFill="1" applyBorder="1" applyAlignment="1" applyProtection="1">
      <alignment horizontal="right" vertical="center" wrapText="1"/>
    </xf>
    <xf numFmtId="0" fontId="2" fillId="2" borderId="1" xfId="4" applyFont="1" applyFill="1" applyBorder="1" applyAlignment="1" applyProtection="1">
      <alignment vertical="center" wrapText="1"/>
    </xf>
    <xf numFmtId="0" fontId="2" fillId="2" borderId="2" xfId="4" applyFont="1" applyFill="1" applyBorder="1" applyAlignment="1" applyProtection="1">
      <alignment vertical="center" wrapText="1"/>
    </xf>
    <xf numFmtId="0" fontId="2" fillId="2" borderId="4" xfId="4" applyFont="1" applyFill="1" applyBorder="1" applyAlignment="1" applyProtection="1">
      <alignment vertical="center" wrapText="1"/>
    </xf>
    <xf numFmtId="0" fontId="19" fillId="2" borderId="10" xfId="4" applyFont="1" applyFill="1" applyBorder="1" applyAlignment="1" applyProtection="1">
      <alignment horizontal="center" vertical="center" wrapText="1"/>
    </xf>
    <xf numFmtId="0" fontId="17" fillId="2" borderId="8" xfId="4" applyFont="1" applyFill="1" applyBorder="1" applyAlignment="1" applyProtection="1">
      <alignment horizontal="center" vertical="center"/>
    </xf>
    <xf numFmtId="0" fontId="19" fillId="2" borderId="9" xfId="4" applyFont="1" applyFill="1" applyBorder="1" applyAlignment="1" applyProtection="1">
      <alignment horizontal="center" vertical="center"/>
    </xf>
    <xf numFmtId="0" fontId="17" fillId="2" borderId="8" xfId="4" applyFont="1" applyFill="1" applyBorder="1" applyAlignment="1" applyProtection="1">
      <alignment horizontal="center" vertical="center" wrapText="1"/>
    </xf>
    <xf numFmtId="0" fontId="19" fillId="2" borderId="9" xfId="4" applyFont="1" applyFill="1" applyBorder="1" applyAlignment="1" applyProtection="1">
      <alignment horizontal="center" vertical="center" wrapText="1"/>
    </xf>
    <xf numFmtId="0" fontId="19" fillId="2" borderId="11" xfId="4" applyFont="1" applyFill="1" applyBorder="1" applyAlignment="1" applyProtection="1">
      <alignment horizontal="center" vertical="center"/>
    </xf>
    <xf numFmtId="0" fontId="19" fillId="2" borderId="27" xfId="4" applyFont="1" applyFill="1" applyBorder="1" applyAlignment="1" applyProtection="1">
      <alignment horizontal="center" vertical="center"/>
    </xf>
    <xf numFmtId="0" fontId="19" fillId="2" borderId="24" xfId="4" applyFont="1" applyFill="1" applyBorder="1" applyAlignment="1" applyProtection="1">
      <alignment horizontal="center" vertical="center"/>
    </xf>
    <xf numFmtId="0" fontId="19" fillId="2" borderId="27" xfId="4" applyFont="1" applyFill="1" applyBorder="1" applyAlignment="1" applyProtection="1">
      <alignment horizontal="center" vertical="center" wrapText="1"/>
    </xf>
    <xf numFmtId="0" fontId="19" fillId="2" borderId="24" xfId="4" applyFont="1" applyFill="1" applyBorder="1" applyAlignment="1" applyProtection="1">
      <alignment horizontal="center" vertical="center" wrapText="1"/>
    </xf>
    <xf numFmtId="0" fontId="19" fillId="2" borderId="11" xfId="4" applyFont="1" applyFill="1" applyBorder="1" applyAlignment="1" applyProtection="1">
      <alignment horizontal="center" vertical="center"/>
    </xf>
    <xf numFmtId="0" fontId="19" fillId="2" borderId="1" xfId="4" applyFont="1" applyFill="1" applyBorder="1" applyAlignment="1" applyProtection="1">
      <alignment horizontal="center" vertical="center"/>
    </xf>
    <xf numFmtId="0" fontId="19" fillId="2" borderId="4" xfId="4" applyFont="1" applyFill="1" applyBorder="1" applyAlignment="1" applyProtection="1">
      <alignment horizontal="center" vertical="center"/>
    </xf>
    <xf numFmtId="0" fontId="19" fillId="2" borderId="14" xfId="4" applyFont="1" applyFill="1" applyBorder="1" applyAlignment="1" applyProtection="1">
      <alignment horizontal="center" vertical="center"/>
    </xf>
    <xf numFmtId="0" fontId="19" fillId="2" borderId="13" xfId="4" applyFont="1" applyFill="1" applyBorder="1" applyAlignment="1" applyProtection="1">
      <alignment horizontal="center" vertical="center"/>
    </xf>
    <xf numFmtId="0" fontId="17" fillId="2" borderId="14" xfId="4" applyFont="1" applyFill="1" applyBorder="1" applyAlignment="1" applyProtection="1">
      <alignment horizontal="center" vertical="center"/>
    </xf>
    <xf numFmtId="0" fontId="17" fillId="2" borderId="13" xfId="4" applyFont="1" applyFill="1" applyBorder="1" applyAlignment="1" applyProtection="1">
      <alignment horizontal="center" vertical="center"/>
    </xf>
    <xf numFmtId="0" fontId="17" fillId="2" borderId="27" xfId="4" applyFont="1" applyFill="1" applyBorder="1" applyAlignment="1" applyProtection="1">
      <alignment horizontal="center" vertical="center"/>
    </xf>
    <xf numFmtId="0" fontId="17" fillId="2" borderId="24" xfId="4" applyFont="1" applyFill="1" applyBorder="1" applyAlignment="1" applyProtection="1">
      <alignment horizontal="center" vertical="center"/>
    </xf>
    <xf numFmtId="0" fontId="19" fillId="2" borderId="3" xfId="4" applyFont="1" applyFill="1" applyBorder="1" applyProtection="1"/>
    <xf numFmtId="10" fontId="19" fillId="2" borderId="1" xfId="4" applyNumberFormat="1" applyFont="1" applyFill="1" applyBorder="1" applyProtection="1"/>
    <xf numFmtId="0" fontId="19" fillId="2" borderId="10" xfId="4" applyFont="1" applyFill="1" applyBorder="1" applyProtection="1"/>
    <xf numFmtId="3" fontId="19" fillId="2" borderId="1" xfId="4" applyNumberFormat="1" applyFont="1" applyFill="1" applyBorder="1" applyProtection="1"/>
    <xf numFmtId="0" fontId="19" fillId="2" borderId="11" xfId="4" applyFont="1" applyFill="1" applyBorder="1" applyProtection="1"/>
    <xf numFmtId="0" fontId="16" fillId="2" borderId="8" xfId="4" applyFont="1" applyFill="1" applyBorder="1" applyAlignment="1" applyProtection="1">
      <alignment horizontal="center" vertical="center" wrapText="1"/>
    </xf>
    <xf numFmtId="0" fontId="16" fillId="2" borderId="7" xfId="4" applyFont="1" applyFill="1" applyBorder="1" applyAlignment="1" applyProtection="1">
      <alignment horizontal="center" vertical="center" wrapText="1"/>
    </xf>
    <xf numFmtId="0" fontId="16" fillId="2" borderId="9" xfId="4" applyFont="1" applyFill="1" applyBorder="1" applyAlignment="1" applyProtection="1">
      <alignment horizontal="center" vertical="center" wrapText="1"/>
    </xf>
    <xf numFmtId="0" fontId="20" fillId="2" borderId="10" xfId="4" applyFont="1" applyFill="1" applyBorder="1" applyAlignment="1" applyProtection="1">
      <alignment horizontal="center" vertical="center" wrapText="1"/>
    </xf>
    <xf numFmtId="0" fontId="16" fillId="2" borderId="27" xfId="4" applyFont="1" applyFill="1" applyBorder="1" applyAlignment="1" applyProtection="1">
      <alignment horizontal="center" vertical="center" wrapText="1"/>
    </xf>
    <xf numFmtId="0" fontId="16" fillId="2" borderId="6" xfId="4" applyFont="1" applyFill="1" applyBorder="1" applyAlignment="1" applyProtection="1">
      <alignment horizontal="center" vertical="center" wrapText="1"/>
    </xf>
    <xf numFmtId="0" fontId="16" fillId="2" borderId="24" xfId="4" applyFont="1" applyFill="1" applyBorder="1" applyAlignment="1" applyProtection="1">
      <alignment horizontal="center" vertical="center" wrapText="1"/>
    </xf>
    <xf numFmtId="0" fontId="20" fillId="2" borderId="11" xfId="4" applyFont="1" applyFill="1" applyBorder="1" applyAlignment="1" applyProtection="1">
      <alignment horizontal="center" vertical="center"/>
    </xf>
    <xf numFmtId="0" fontId="2" fillId="2" borderId="3" xfId="4" applyFont="1" applyFill="1" applyBorder="1" applyAlignment="1" applyProtection="1">
      <alignment horizontal="center"/>
    </xf>
    <xf numFmtId="167" fontId="2" fillId="2" borderId="3" xfId="4" applyNumberFormat="1" applyFont="1" applyFill="1" applyBorder="1" applyProtection="1"/>
    <xf numFmtId="0" fontId="16" fillId="2" borderId="1" xfId="4" applyFont="1" applyFill="1" applyBorder="1" applyProtection="1"/>
    <xf numFmtId="0" fontId="16" fillId="2" borderId="2" xfId="4" applyFont="1" applyFill="1" applyBorder="1" applyProtection="1"/>
    <xf numFmtId="0" fontId="16" fillId="2" borderId="4" xfId="4" applyFont="1" applyFill="1" applyBorder="1" applyProtection="1"/>
    <xf numFmtId="167" fontId="16" fillId="2" borderId="3" xfId="4" applyNumberFormat="1" applyFont="1" applyFill="1" applyBorder="1" applyProtection="1"/>
    <xf numFmtId="0" fontId="17" fillId="2" borderId="7" xfId="4" applyFont="1" applyFill="1" applyBorder="1" applyAlignment="1" applyProtection="1">
      <alignment horizontal="center" vertical="center" wrapText="1"/>
    </xf>
    <xf numFmtId="0" fontId="17" fillId="2" borderId="9" xfId="4" applyFont="1" applyFill="1" applyBorder="1" applyAlignment="1" applyProtection="1">
      <alignment horizontal="center" vertical="center" wrapText="1"/>
    </xf>
    <xf numFmtId="0" fontId="19" fillId="2" borderId="11" xfId="4" applyFont="1" applyFill="1" applyBorder="1" applyAlignment="1" applyProtection="1">
      <alignment horizontal="center" vertical="center" wrapText="1"/>
    </xf>
    <xf numFmtId="0" fontId="17" fillId="2" borderId="2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 applyProtection="1">
      <alignment horizontal="center" vertical="center" wrapText="1"/>
    </xf>
    <xf numFmtId="0" fontId="17" fillId="2" borderId="24" xfId="4" applyFont="1" applyFill="1" applyBorder="1" applyAlignment="1" applyProtection="1">
      <alignment horizontal="center" vertical="center" wrapText="1"/>
    </xf>
    <xf numFmtId="0" fontId="19" fillId="2" borderId="3" xfId="4" applyFont="1" applyFill="1" applyBorder="1" applyAlignment="1" applyProtection="1">
      <alignment horizontal="center" vertical="center"/>
    </xf>
    <xf numFmtId="0" fontId="19" fillId="2" borderId="1" xfId="4" applyFont="1" applyFill="1" applyBorder="1" applyAlignment="1" applyProtection="1">
      <alignment vertical="center" wrapText="1"/>
    </xf>
    <xf numFmtId="0" fontId="19" fillId="2" borderId="2" xfId="4" applyFont="1" applyFill="1" applyBorder="1" applyAlignment="1" applyProtection="1">
      <alignment vertical="center" wrapText="1"/>
    </xf>
    <xf numFmtId="0" fontId="19" fillId="2" borderId="4" xfId="4" applyFont="1" applyFill="1" applyBorder="1" applyAlignment="1" applyProtection="1">
      <alignment vertical="center" wrapText="1"/>
    </xf>
    <xf numFmtId="167" fontId="19" fillId="2" borderId="3" xfId="4" applyNumberFormat="1" applyFont="1" applyFill="1" applyBorder="1" applyAlignment="1" applyProtection="1">
      <alignment horizontal="right" vertical="center"/>
    </xf>
    <xf numFmtId="164" fontId="19" fillId="2" borderId="3" xfId="4" applyNumberFormat="1" applyFont="1" applyFill="1" applyBorder="1" applyAlignment="1" applyProtection="1">
      <alignment horizontal="right" vertical="center"/>
    </xf>
    <xf numFmtId="164" fontId="19" fillId="2" borderId="3" xfId="5" applyNumberFormat="1" applyFont="1" applyFill="1" applyBorder="1" applyAlignment="1" applyProtection="1">
      <alignment horizontal="right" vertical="center"/>
    </xf>
    <xf numFmtId="167" fontId="19" fillId="2" borderId="3" xfId="4" applyNumberFormat="1" applyFont="1" applyFill="1" applyBorder="1" applyProtection="1"/>
  </cellXfs>
  <cellStyles count="6">
    <cellStyle name="Normal" xfId="0" builtinId="0"/>
    <cellStyle name="Normal 14" xfId="2" xr:uid="{00000000-0005-0000-0000-000001000000}"/>
    <cellStyle name="Normal 2" xfId="3" xr:uid="{00000000-0005-0000-0000-000002000000}"/>
    <cellStyle name="Normal 3" xfId="4" xr:uid="{00000000-0005-0000-0000-000003000000}"/>
    <cellStyle name="Procent" xfId="1" builtinId="5"/>
    <cellStyle name="Pro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ropbox/Termoficare%202/CBA%20Model_Template_District_Heat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Macroeconomic"/>
      <sheetName val="Demand"/>
      <sheetName val="O&amp;M costs"/>
      <sheetName val="Revenues"/>
      <sheetName val="Investment"/>
      <sheetName val="Funding gap"/>
      <sheetName val="Economic analysis"/>
      <sheetName val="Sensitivity"/>
      <sheetName val="Risk"/>
      <sheetName val="Financing plan"/>
      <sheetName val="Aplication"/>
      <sheetName val="Option analysis-Financial"/>
      <sheetName val="Option analysis-Economic"/>
    </sheetNames>
    <sheetDataSet>
      <sheetData sheetId="0">
        <row r="13">
          <cell r="C1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K10" t="str">
            <v>Necesar nefinantabil (contributie ROC)</v>
          </cell>
        </row>
        <row r="13">
          <cell r="K13" t="str">
            <v>TVA</v>
          </cell>
        </row>
        <row r="15">
          <cell r="K15" t="str">
            <v>Nerecuperabil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6"/>
  <sheetViews>
    <sheetView tabSelected="1" workbookViewId="0">
      <pane ySplit="5" topLeftCell="A6" activePane="bottomLeft" state="frozen"/>
      <selection pane="bottomLeft" activeCell="M16" sqref="M16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1.7109375" style="1" customWidth="1"/>
    <col min="8" max="8" width="4" style="1" customWidth="1"/>
    <col min="9" max="9" width="12.28515625" style="1" customWidth="1"/>
    <col min="10" max="10" width="4" style="1" customWidth="1"/>
    <col min="11" max="11" width="10.42578125" style="1" customWidth="1"/>
    <col min="12" max="12" width="3.5703125" style="1" customWidth="1"/>
    <col min="13" max="26" width="12.7109375" style="1" customWidth="1"/>
    <col min="27" max="27" width="3.28515625" style="1" customWidth="1"/>
    <col min="28" max="28" width="4.5703125" style="1" customWidth="1"/>
    <col min="29" max="29" width="4.7109375" style="1" customWidth="1"/>
    <col min="30" max="16384" width="9.140625" style="1"/>
  </cols>
  <sheetData>
    <row r="1" spans="1:29" x14ac:dyDescent="0.2">
      <c r="C1" s="1" t="s">
        <v>365</v>
      </c>
    </row>
    <row r="2" spans="1:29" ht="15" customHeight="1" x14ac:dyDescent="0.2">
      <c r="C2" s="3" t="s">
        <v>364</v>
      </c>
    </row>
    <row r="3" spans="1:29" ht="15" customHeight="1" x14ac:dyDescent="0.2"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9" ht="22.5" customHeight="1" x14ac:dyDescent="0.2">
      <c r="C4" s="5" t="s">
        <v>0</v>
      </c>
      <c r="D4" s="6"/>
      <c r="E4" s="6"/>
      <c r="F4" s="6"/>
      <c r="G4" s="6"/>
      <c r="H4" s="6"/>
      <c r="I4" s="6"/>
      <c r="J4" s="7"/>
      <c r="K4" s="7"/>
      <c r="L4" s="7"/>
      <c r="M4" s="8" t="s">
        <v>6</v>
      </c>
      <c r="N4" s="9"/>
      <c r="O4" s="10" t="s">
        <v>20</v>
      </c>
      <c r="P4" s="11" t="s">
        <v>21</v>
      </c>
      <c r="Q4" s="12"/>
      <c r="R4" s="12"/>
      <c r="S4" s="12"/>
      <c r="T4" s="12"/>
      <c r="U4" s="12"/>
      <c r="V4" s="12"/>
      <c r="W4" s="12"/>
      <c r="X4" s="12"/>
      <c r="Y4" s="12"/>
      <c r="Z4" s="13"/>
      <c r="AA4" s="14"/>
      <c r="AB4" s="4"/>
    </row>
    <row r="5" spans="1:29" ht="21" customHeight="1" x14ac:dyDescent="0.2">
      <c r="C5" s="5" t="s">
        <v>1</v>
      </c>
      <c r="D5" s="15"/>
      <c r="E5" s="16"/>
      <c r="F5" s="16"/>
      <c r="G5" s="16"/>
      <c r="H5" s="16"/>
      <c r="I5" s="17"/>
      <c r="J5" s="7"/>
      <c r="K5" s="7"/>
      <c r="L5" s="7"/>
      <c r="M5" s="18">
        <f>N5-1</f>
        <v>2020</v>
      </c>
      <c r="N5" s="18">
        <f>O5-1</f>
        <v>2021</v>
      </c>
      <c r="O5" s="18">
        <f>I19</f>
        <v>2022</v>
      </c>
      <c r="P5" s="18">
        <f>O5+1</f>
        <v>2023</v>
      </c>
      <c r="Q5" s="18">
        <f t="shared" ref="Q5:Z5" si="0">P5+1</f>
        <v>2024</v>
      </c>
      <c r="R5" s="18">
        <f t="shared" si="0"/>
        <v>2025</v>
      </c>
      <c r="S5" s="18">
        <f t="shared" si="0"/>
        <v>2026</v>
      </c>
      <c r="T5" s="18">
        <f t="shared" si="0"/>
        <v>2027</v>
      </c>
      <c r="U5" s="18">
        <f t="shared" si="0"/>
        <v>2028</v>
      </c>
      <c r="V5" s="18">
        <f t="shared" si="0"/>
        <v>2029</v>
      </c>
      <c r="W5" s="18">
        <f t="shared" si="0"/>
        <v>2030</v>
      </c>
      <c r="X5" s="18">
        <f t="shared" si="0"/>
        <v>2031</v>
      </c>
      <c r="Y5" s="18">
        <f t="shared" si="0"/>
        <v>2032</v>
      </c>
      <c r="Z5" s="18">
        <f t="shared" si="0"/>
        <v>2033</v>
      </c>
      <c r="AA5" s="19"/>
      <c r="AB5" s="4"/>
    </row>
    <row r="8" spans="1:29" x14ac:dyDescent="0.2">
      <c r="A8" s="20"/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9" ht="15.75" customHeight="1" thickBot="1" x14ac:dyDescent="0.25">
      <c r="A9" s="20"/>
      <c r="B9" s="21"/>
      <c r="C9" s="22" t="s">
        <v>7</v>
      </c>
      <c r="D9" s="22"/>
      <c r="E9" s="22"/>
      <c r="F9" s="22"/>
      <c r="G9" s="22"/>
      <c r="H9" s="22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9" s="24" customFormat="1" x14ac:dyDescent="0.2">
      <c r="A10" s="20"/>
      <c r="B10" s="2"/>
      <c r="C10" s="23"/>
      <c r="D10" s="23"/>
      <c r="E10" s="23"/>
      <c r="F10" s="23"/>
      <c r="G10" s="23"/>
      <c r="AB10" s="20"/>
      <c r="AC10" s="1"/>
    </row>
    <row r="11" spans="1:29" s="24" customFormat="1" x14ac:dyDescent="0.2">
      <c r="A11" s="20"/>
      <c r="B11" s="25">
        <v>1</v>
      </c>
      <c r="C11" s="26" t="s">
        <v>2</v>
      </c>
      <c r="D11" s="27"/>
      <c r="E11" s="27"/>
      <c r="F11" s="27"/>
      <c r="G11" s="28"/>
      <c r="I11" s="29">
        <v>4.9493999999999998</v>
      </c>
      <c r="J11" s="30"/>
      <c r="K11" s="30"/>
      <c r="L11" s="30"/>
      <c r="AB11" s="20"/>
      <c r="AC11" s="1"/>
    </row>
    <row r="12" spans="1:29" s="24" customFormat="1" x14ac:dyDescent="0.2">
      <c r="A12" s="20"/>
      <c r="B12" s="25"/>
      <c r="C12" s="23"/>
      <c r="D12" s="23"/>
      <c r="E12" s="23"/>
      <c r="F12" s="23"/>
      <c r="G12" s="23"/>
      <c r="AB12" s="20"/>
      <c r="AC12" s="1"/>
    </row>
    <row r="13" spans="1:29" s="24" customFormat="1" x14ac:dyDescent="0.2">
      <c r="A13" s="20"/>
      <c r="B13" s="25">
        <v>2</v>
      </c>
      <c r="C13" s="31" t="s">
        <v>5</v>
      </c>
      <c r="D13" s="31"/>
      <c r="E13" s="31"/>
      <c r="F13" s="31"/>
      <c r="G13" s="31"/>
      <c r="I13" s="56">
        <v>0.04</v>
      </c>
      <c r="AB13" s="20"/>
      <c r="AC13" s="1"/>
    </row>
    <row r="14" spans="1:29" s="24" customFormat="1" x14ac:dyDescent="0.2">
      <c r="A14" s="20"/>
      <c r="B14" s="25"/>
      <c r="C14" s="23"/>
      <c r="D14" s="23"/>
      <c r="E14" s="23"/>
      <c r="F14" s="23"/>
      <c r="G14" s="23"/>
      <c r="AB14" s="20"/>
      <c r="AC14" s="1"/>
    </row>
    <row r="15" spans="1:29" s="24" customFormat="1" x14ac:dyDescent="0.2">
      <c r="A15" s="20"/>
      <c r="B15" s="25">
        <v>3</v>
      </c>
      <c r="C15" s="26" t="s">
        <v>3</v>
      </c>
      <c r="D15" s="27"/>
      <c r="E15" s="27"/>
      <c r="F15" s="27"/>
      <c r="G15" s="28"/>
      <c r="I15" s="57">
        <v>0.85</v>
      </c>
      <c r="J15" s="33"/>
      <c r="K15" s="33"/>
      <c r="L15" s="33"/>
      <c r="P15" s="34"/>
      <c r="Q15" s="35" t="s">
        <v>22</v>
      </c>
      <c r="AB15" s="20"/>
      <c r="AC15" s="1"/>
    </row>
    <row r="16" spans="1:29" s="24" customFormat="1" x14ac:dyDescent="0.2">
      <c r="A16" s="20"/>
      <c r="B16" s="25">
        <v>4</v>
      </c>
      <c r="C16" s="26" t="s">
        <v>4</v>
      </c>
      <c r="D16" s="27"/>
      <c r="E16" s="27"/>
      <c r="F16" s="27"/>
      <c r="G16" s="28"/>
      <c r="I16" s="57">
        <v>0.13</v>
      </c>
      <c r="J16" s="33"/>
      <c r="K16" s="33"/>
      <c r="L16" s="33"/>
      <c r="P16" s="36"/>
      <c r="Q16" s="35" t="s">
        <v>23</v>
      </c>
      <c r="AB16" s="20"/>
      <c r="AC16" s="1"/>
    </row>
    <row r="17" spans="1:29" s="24" customFormat="1" x14ac:dyDescent="0.2">
      <c r="A17" s="20"/>
      <c r="B17" s="25">
        <v>5</v>
      </c>
      <c r="C17" s="31" t="s">
        <v>335</v>
      </c>
      <c r="D17" s="31"/>
      <c r="E17" s="31"/>
      <c r="F17" s="31"/>
      <c r="G17" s="31"/>
      <c r="I17" s="57">
        <v>0.8</v>
      </c>
      <c r="J17" s="33"/>
      <c r="K17" s="33"/>
      <c r="L17" s="33"/>
      <c r="AB17" s="20"/>
      <c r="AC17" s="1"/>
    </row>
    <row r="18" spans="1:29" s="24" customFormat="1" x14ac:dyDescent="0.2">
      <c r="A18" s="20"/>
      <c r="B18" s="25"/>
      <c r="C18" s="23"/>
      <c r="D18" s="23"/>
      <c r="E18" s="23"/>
      <c r="F18" s="23"/>
      <c r="G18" s="23"/>
      <c r="AB18" s="20"/>
      <c r="AC18" s="1"/>
    </row>
    <row r="19" spans="1:29" s="24" customFormat="1" x14ac:dyDescent="0.2">
      <c r="A19" s="20"/>
      <c r="B19" s="25">
        <v>6</v>
      </c>
      <c r="C19" s="26" t="s">
        <v>8</v>
      </c>
      <c r="D19" s="27"/>
      <c r="E19" s="27"/>
      <c r="F19" s="27"/>
      <c r="G19" s="28"/>
      <c r="I19" s="37">
        <v>2022</v>
      </c>
      <c r="J19" s="38"/>
      <c r="K19" s="38"/>
      <c r="L19" s="38"/>
      <c r="AB19" s="20"/>
      <c r="AC19" s="1"/>
    </row>
    <row r="20" spans="1:29" s="24" customFormat="1" ht="12.75" customHeight="1" x14ac:dyDescent="0.2">
      <c r="A20" s="20"/>
      <c r="B20" s="25">
        <v>7</v>
      </c>
      <c r="C20" s="26" t="s">
        <v>9</v>
      </c>
      <c r="D20" s="27"/>
      <c r="E20" s="27"/>
      <c r="F20" s="27"/>
      <c r="G20" s="28"/>
      <c r="I20" s="29">
        <v>2</v>
      </c>
      <c r="J20" s="30"/>
      <c r="K20" s="30"/>
      <c r="L20" s="30"/>
      <c r="AB20" s="20"/>
      <c r="AC20" s="1"/>
    </row>
    <row r="21" spans="1:29" s="24" customFormat="1" ht="12.75" customHeight="1" x14ac:dyDescent="0.2">
      <c r="A21" s="20"/>
      <c r="B21" s="25">
        <v>8</v>
      </c>
      <c r="C21" s="26" t="s">
        <v>122</v>
      </c>
      <c r="D21" s="27"/>
      <c r="E21" s="27"/>
      <c r="F21" s="27"/>
      <c r="G21" s="28"/>
      <c r="I21" s="39">
        <f>_xlfn.MAXIFS('3.Inv&amp;Reinv'!I24:I28,'3.Inv&amp;Reinv'!K24:K28,"&lt;&gt;0")</f>
        <v>0</v>
      </c>
      <c r="J21" s="30"/>
      <c r="K21" s="30"/>
      <c r="L21" s="30"/>
      <c r="AB21" s="20"/>
      <c r="AC21" s="1"/>
    </row>
    <row r="22" spans="1:29" s="24" customFormat="1" ht="12.75" customHeight="1" x14ac:dyDescent="0.2">
      <c r="A22" s="20"/>
      <c r="B22" s="25">
        <v>9</v>
      </c>
      <c r="C22" s="26" t="s">
        <v>123</v>
      </c>
      <c r="D22" s="27"/>
      <c r="E22" s="27"/>
      <c r="F22" s="27"/>
      <c r="G22" s="28"/>
      <c r="I22" s="39">
        <f>I20+I21</f>
        <v>2</v>
      </c>
      <c r="J22" s="30"/>
      <c r="K22" s="30"/>
      <c r="L22" s="30"/>
      <c r="AB22" s="20"/>
      <c r="AC22" s="1"/>
    </row>
    <row r="23" spans="1:29" s="24" customFormat="1" x14ac:dyDescent="0.2">
      <c r="A23" s="20"/>
      <c r="B23" s="25"/>
      <c r="C23" s="23"/>
      <c r="D23" s="23"/>
      <c r="E23" s="23"/>
      <c r="F23" s="23"/>
      <c r="G23" s="23"/>
      <c r="AB23" s="20"/>
      <c r="AC23" s="1"/>
    </row>
    <row r="24" spans="1:29" s="24" customForma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1"/>
    </row>
    <row r="25" spans="1:29" s="24" customFormat="1" ht="15.75" thickBot="1" x14ac:dyDescent="0.25">
      <c r="A25" s="20"/>
      <c r="B25" s="20"/>
      <c r="C25" s="40" t="s">
        <v>12</v>
      </c>
      <c r="D25" s="40"/>
      <c r="E25" s="40"/>
      <c r="F25" s="40"/>
      <c r="G25" s="40"/>
      <c r="H25" s="4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1"/>
    </row>
    <row r="26" spans="1:29" s="24" customFormat="1" x14ac:dyDescent="0.2">
      <c r="A26" s="20"/>
      <c r="B26" s="2"/>
      <c r="C26" s="23"/>
      <c r="D26" s="23"/>
      <c r="E26" s="23"/>
      <c r="F26" s="23"/>
      <c r="G26" s="23"/>
      <c r="AB26" s="20"/>
      <c r="AC26" s="1"/>
    </row>
    <row r="27" spans="1:29" s="24" customFormat="1" ht="12" customHeight="1" x14ac:dyDescent="0.2">
      <c r="A27" s="20"/>
      <c r="B27" s="2"/>
      <c r="C27" s="41" t="s">
        <v>13</v>
      </c>
      <c r="D27" s="41"/>
      <c r="E27" s="41"/>
      <c r="F27" s="41"/>
      <c r="G27" s="41"/>
      <c r="AB27" s="20"/>
      <c r="AC27" s="1"/>
    </row>
    <row r="28" spans="1:29" s="24" customFormat="1" x14ac:dyDescent="0.2">
      <c r="A28" s="20"/>
      <c r="B28" s="2">
        <f>B22+1</f>
        <v>10</v>
      </c>
      <c r="C28" s="26" t="s">
        <v>17</v>
      </c>
      <c r="D28" s="27"/>
      <c r="E28" s="27"/>
      <c r="F28" s="27"/>
      <c r="G28" s="28"/>
      <c r="I28" s="32" t="s">
        <v>18</v>
      </c>
      <c r="M28" s="42">
        <v>2.5999999999999999E-2</v>
      </c>
      <c r="N28" s="42">
        <v>5.0999999999999997E-2</v>
      </c>
      <c r="O28" s="42">
        <v>0.126</v>
      </c>
      <c r="P28" s="42">
        <v>8.2000000000000003E-2</v>
      </c>
      <c r="Q28" s="42">
        <v>4.3999999999999997E-2</v>
      </c>
      <c r="R28" s="42">
        <v>3.2000000000000001E-2</v>
      </c>
      <c r="S28" s="42">
        <v>2.9000000000000001E-2</v>
      </c>
      <c r="T28" s="42">
        <v>2.5000000000000001E-2</v>
      </c>
      <c r="U28" s="42">
        <v>2.1999999999999999E-2</v>
      </c>
      <c r="V28" s="42">
        <v>0.02</v>
      </c>
      <c r="W28" s="42">
        <v>0.02</v>
      </c>
      <c r="X28" s="42">
        <v>0.02</v>
      </c>
      <c r="Y28" s="42">
        <v>0.02</v>
      </c>
      <c r="Z28" s="42">
        <v>0.02</v>
      </c>
      <c r="AA28" s="4"/>
      <c r="AB28" s="20"/>
      <c r="AC28" s="1"/>
    </row>
    <row r="29" spans="1:29" s="24" customFormat="1" x14ac:dyDescent="0.2">
      <c r="A29" s="20"/>
      <c r="B29" s="2">
        <f>B28+1</f>
        <v>11</v>
      </c>
      <c r="C29" s="26" t="s">
        <v>16</v>
      </c>
      <c r="D29" s="27"/>
      <c r="E29" s="27"/>
      <c r="F29" s="27"/>
      <c r="G29" s="28"/>
      <c r="I29" s="32" t="s">
        <v>18</v>
      </c>
      <c r="M29" s="42">
        <v>-3.6999999999999998E-2</v>
      </c>
      <c r="N29" s="42">
        <v>5.8999999999999997E-2</v>
      </c>
      <c r="O29" s="42">
        <v>3.5000000000000003E-2</v>
      </c>
      <c r="P29" s="42">
        <v>3.6999999999999998E-2</v>
      </c>
      <c r="Q29" s="42">
        <v>4.7E-2</v>
      </c>
      <c r="R29" s="42">
        <v>4.4999999999999998E-2</v>
      </c>
      <c r="S29" s="42">
        <v>0.04</v>
      </c>
      <c r="T29" s="42">
        <v>3.5000000000000003E-2</v>
      </c>
      <c r="U29" s="42">
        <v>0.03</v>
      </c>
      <c r="V29" s="42">
        <v>0.03</v>
      </c>
      <c r="W29" s="42">
        <v>0.03</v>
      </c>
      <c r="X29" s="42">
        <v>0.03</v>
      </c>
      <c r="Y29" s="42">
        <v>0.03</v>
      </c>
      <c r="Z29" s="42">
        <v>0.03</v>
      </c>
      <c r="AA29" s="4"/>
      <c r="AB29" s="20"/>
      <c r="AC29" s="1"/>
    </row>
    <row r="30" spans="1:29" s="24" customFormat="1" x14ac:dyDescent="0.2">
      <c r="A30" s="20"/>
      <c r="B30" s="2">
        <f t="shared" ref="B30:B32" si="1">B29+1</f>
        <v>12</v>
      </c>
      <c r="C30" s="26" t="s">
        <v>15</v>
      </c>
      <c r="D30" s="27"/>
      <c r="E30" s="27"/>
      <c r="F30" s="27"/>
      <c r="G30" s="28"/>
      <c r="I30" s="32" t="s">
        <v>18</v>
      </c>
      <c r="M30" s="42">
        <v>4.9000000000000002E-2</v>
      </c>
      <c r="N30" s="42">
        <v>0.02</v>
      </c>
      <c r="O30" s="42">
        <v>-1.2E-2</v>
      </c>
      <c r="P30" s="42">
        <v>2.1999999999999999E-2</v>
      </c>
      <c r="Q30" s="42">
        <v>4.7E-2</v>
      </c>
      <c r="R30" s="42">
        <v>4.5999999999999999E-2</v>
      </c>
      <c r="S30" s="42">
        <v>4.2000000000000003E-2</v>
      </c>
      <c r="T30" s="42">
        <v>3.5000000000000003E-2</v>
      </c>
      <c r="U30" s="42">
        <v>0.03</v>
      </c>
      <c r="V30" s="42">
        <v>0.03</v>
      </c>
      <c r="W30" s="42">
        <v>0.03</v>
      </c>
      <c r="X30" s="42">
        <v>0.03</v>
      </c>
      <c r="Y30" s="42">
        <v>0.03</v>
      </c>
      <c r="Z30" s="42">
        <v>0.03</v>
      </c>
      <c r="AA30" s="4"/>
      <c r="AB30" s="20"/>
      <c r="AC30" s="1"/>
    </row>
    <row r="31" spans="1:29" s="24" customFormat="1" x14ac:dyDescent="0.2">
      <c r="A31" s="20"/>
      <c r="B31" s="2">
        <f t="shared" si="1"/>
        <v>13</v>
      </c>
      <c r="C31" s="26" t="s">
        <v>117</v>
      </c>
      <c r="D31" s="27"/>
      <c r="E31" s="27"/>
      <c r="F31" s="27"/>
      <c r="G31" s="28"/>
      <c r="I31" s="32" t="s">
        <v>18</v>
      </c>
      <c r="M31" s="42">
        <v>1.0999999999999999E-2</v>
      </c>
      <c r="N31" s="42">
        <v>0.121</v>
      </c>
      <c r="O31" s="42">
        <v>0.14299999999999999</v>
      </c>
      <c r="P31" s="42">
        <v>7.2999999999999995E-2</v>
      </c>
      <c r="Q31" s="42">
        <v>4.5999999999999999E-2</v>
      </c>
      <c r="R31" s="42">
        <v>3.3000000000000002E-2</v>
      </c>
      <c r="S31" s="42">
        <v>0.03</v>
      </c>
      <c r="T31" s="42">
        <v>0.03</v>
      </c>
      <c r="U31" s="42">
        <v>0.03</v>
      </c>
      <c r="V31" s="42">
        <v>0.03</v>
      </c>
      <c r="W31" s="42">
        <v>0.03</v>
      </c>
      <c r="X31" s="42">
        <v>0.03</v>
      </c>
      <c r="Y31" s="42">
        <v>0.03</v>
      </c>
      <c r="Z31" s="42">
        <v>0.03</v>
      </c>
      <c r="AA31" s="4"/>
      <c r="AB31" s="20"/>
      <c r="AC31" s="1"/>
    </row>
    <row r="32" spans="1:29" s="24" customFormat="1" x14ac:dyDescent="0.2">
      <c r="A32" s="20"/>
      <c r="B32" s="2">
        <f t="shared" si="1"/>
        <v>14</v>
      </c>
      <c r="C32" s="26" t="s">
        <v>14</v>
      </c>
      <c r="D32" s="27"/>
      <c r="E32" s="27"/>
      <c r="F32" s="27"/>
      <c r="G32" s="28"/>
      <c r="I32" s="39" t="s">
        <v>19</v>
      </c>
      <c r="M32" s="43">
        <v>4.8371000000000004</v>
      </c>
      <c r="N32" s="43">
        <v>4.9203999999999999</v>
      </c>
      <c r="O32" s="43">
        <v>4.95</v>
      </c>
      <c r="P32" s="43">
        <v>5</v>
      </c>
      <c r="Q32" s="43">
        <v>5.08</v>
      </c>
      <c r="R32" s="43">
        <v>5.13</v>
      </c>
      <c r="S32" s="43">
        <v>5.18</v>
      </c>
      <c r="T32" s="43">
        <v>5.2</v>
      </c>
      <c r="U32" s="43">
        <v>5.2</v>
      </c>
      <c r="V32" s="43">
        <v>5.2</v>
      </c>
      <c r="W32" s="43">
        <v>5.2</v>
      </c>
      <c r="X32" s="43">
        <v>5.2</v>
      </c>
      <c r="Y32" s="43">
        <v>5.2</v>
      </c>
      <c r="Z32" s="43">
        <v>5.2</v>
      </c>
      <c r="AA32" s="4"/>
      <c r="AB32" s="20"/>
      <c r="AC32" s="1"/>
    </row>
    <row r="33" spans="1:29" s="24" customFormat="1" x14ac:dyDescent="0.2">
      <c r="A33" s="20"/>
      <c r="B33" s="2"/>
      <c r="C33" s="23"/>
      <c r="D33" s="23"/>
      <c r="E33" s="23"/>
      <c r="F33" s="23"/>
      <c r="G33" s="23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B33" s="20"/>
      <c r="AC33" s="1"/>
    </row>
    <row r="34" spans="1:29" s="24" customFormat="1" x14ac:dyDescent="0.2">
      <c r="A34" s="20"/>
      <c r="B34" s="2"/>
      <c r="C34" s="23"/>
      <c r="D34" s="23"/>
      <c r="E34" s="23"/>
      <c r="F34" s="23"/>
      <c r="G34" s="23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B34" s="20"/>
      <c r="AC34" s="1"/>
    </row>
    <row r="35" spans="1:29" s="24" customFormat="1" x14ac:dyDescent="0.2">
      <c r="A35" s="20"/>
      <c r="B35" s="2"/>
      <c r="C35" s="41" t="s">
        <v>24</v>
      </c>
      <c r="D35" s="41"/>
      <c r="E35" s="41"/>
      <c r="F35" s="41"/>
      <c r="G35" s="41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B35" s="20"/>
      <c r="AC35" s="1"/>
    </row>
    <row r="36" spans="1:29" s="24" customFormat="1" ht="14.25" customHeight="1" x14ac:dyDescent="0.2">
      <c r="A36" s="20"/>
      <c r="B36" s="2">
        <f>B32+1</f>
        <v>15</v>
      </c>
      <c r="C36" s="31" t="s">
        <v>25</v>
      </c>
      <c r="D36" s="31"/>
      <c r="E36" s="31"/>
      <c r="F36" s="31"/>
      <c r="G36" s="31"/>
      <c r="I36" s="32" t="s">
        <v>18</v>
      </c>
      <c r="M36" s="45"/>
      <c r="N36" s="45"/>
      <c r="O36" s="45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B36" s="20"/>
      <c r="AC36" s="1"/>
    </row>
    <row r="37" spans="1:29" s="24" customFormat="1" ht="15" customHeight="1" x14ac:dyDescent="0.2">
      <c r="A37" s="20"/>
      <c r="B37" s="2">
        <f>B36+1</f>
        <v>16</v>
      </c>
      <c r="C37" s="31" t="s">
        <v>26</v>
      </c>
      <c r="D37" s="31"/>
      <c r="E37" s="31"/>
      <c r="F37" s="31"/>
      <c r="G37" s="31"/>
      <c r="I37" s="32" t="s">
        <v>18</v>
      </c>
      <c r="M37" s="45"/>
      <c r="N37" s="45"/>
      <c r="O37" s="45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B37" s="20"/>
      <c r="AC37" s="1"/>
    </row>
    <row r="38" spans="1:29" s="24" customFormat="1" ht="14.25" customHeight="1" x14ac:dyDescent="0.2">
      <c r="A38" s="20"/>
      <c r="B38" s="2">
        <f t="shared" ref="B38:B39" si="2">B37+1</f>
        <v>17</v>
      </c>
      <c r="C38" s="31" t="s">
        <v>27</v>
      </c>
      <c r="D38" s="31"/>
      <c r="E38" s="31"/>
      <c r="F38" s="31"/>
      <c r="G38" s="31"/>
      <c r="I38" s="32" t="s">
        <v>18</v>
      </c>
      <c r="M38" s="45"/>
      <c r="N38" s="45"/>
      <c r="O38" s="45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B38" s="20"/>
      <c r="AC38" s="1"/>
    </row>
    <row r="39" spans="1:29" s="24" customFormat="1" ht="14.25" customHeight="1" x14ac:dyDescent="0.2">
      <c r="A39" s="20"/>
      <c r="B39" s="2">
        <f t="shared" si="2"/>
        <v>18</v>
      </c>
      <c r="C39" s="31" t="s">
        <v>28</v>
      </c>
      <c r="D39" s="31"/>
      <c r="E39" s="31"/>
      <c r="F39" s="31"/>
      <c r="G39" s="31"/>
      <c r="I39" s="32" t="s">
        <v>18</v>
      </c>
      <c r="M39" s="45"/>
      <c r="N39" s="45"/>
      <c r="O39" s="45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B39" s="20"/>
      <c r="AC39" s="1"/>
    </row>
    <row r="40" spans="1:29" s="24" customFormat="1" x14ac:dyDescent="0.2">
      <c r="A40" s="20"/>
      <c r="B40" s="2"/>
      <c r="C40" s="23"/>
      <c r="D40" s="23"/>
      <c r="E40" s="23"/>
      <c r="F40" s="23"/>
      <c r="G40" s="23"/>
      <c r="I40" s="33"/>
      <c r="AB40" s="20"/>
      <c r="AC40" s="1"/>
    </row>
    <row r="41" spans="1:29" s="24" customForma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1"/>
    </row>
    <row r="42" spans="1:29" s="24" customFormat="1" ht="15" customHeight="1" thickBot="1" x14ac:dyDescent="0.25">
      <c r="A42" s="20"/>
      <c r="B42" s="20"/>
      <c r="C42" s="40" t="s">
        <v>29</v>
      </c>
      <c r="D42" s="40"/>
      <c r="E42" s="40"/>
      <c r="F42" s="40"/>
      <c r="G42" s="40"/>
      <c r="H42" s="4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1"/>
    </row>
    <row r="43" spans="1:29" s="24" customFormat="1" x14ac:dyDescent="0.2">
      <c r="A43" s="20"/>
      <c r="B43" s="2"/>
      <c r="C43" s="23"/>
      <c r="D43" s="23"/>
      <c r="E43" s="23"/>
      <c r="F43" s="23"/>
      <c r="G43" s="23"/>
      <c r="AB43" s="20"/>
      <c r="AC43" s="1"/>
    </row>
    <row r="44" spans="1:29" s="24" customFormat="1" ht="18.75" customHeight="1" x14ac:dyDescent="0.2">
      <c r="A44" s="20"/>
      <c r="B44" s="2">
        <f>B39+1</f>
        <v>19</v>
      </c>
      <c r="C44" s="26" t="s">
        <v>30</v>
      </c>
      <c r="D44" s="27"/>
      <c r="E44" s="27"/>
      <c r="F44" s="27"/>
      <c r="G44" s="28"/>
      <c r="I44" s="39" t="s">
        <v>31</v>
      </c>
      <c r="N44" s="46">
        <v>3925.9</v>
      </c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B44" s="20"/>
    </row>
    <row r="45" spans="1:29" s="24" customFormat="1" ht="24" customHeight="1" x14ac:dyDescent="0.2">
      <c r="A45" s="20"/>
      <c r="B45" s="2">
        <f>B44+1</f>
        <v>20</v>
      </c>
      <c r="C45" s="26" t="s">
        <v>34</v>
      </c>
      <c r="D45" s="27"/>
      <c r="E45" s="27"/>
      <c r="F45" s="27"/>
      <c r="G45" s="28"/>
      <c r="I45" s="39" t="s">
        <v>32</v>
      </c>
      <c r="N45" s="46">
        <v>5213</v>
      </c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B45" s="20"/>
    </row>
    <row r="46" spans="1:29" s="24" customFormat="1" ht="26.25" customHeight="1" x14ac:dyDescent="0.2">
      <c r="A46" s="20"/>
      <c r="B46" s="2">
        <f t="shared" ref="B46:B55" si="3">B45+1</f>
        <v>21</v>
      </c>
      <c r="C46" s="26" t="s">
        <v>44</v>
      </c>
      <c r="D46" s="27"/>
      <c r="E46" s="27"/>
      <c r="F46" s="27"/>
      <c r="G46" s="28"/>
      <c r="I46" s="39" t="s">
        <v>32</v>
      </c>
      <c r="N46" s="48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B46" s="20"/>
    </row>
    <row r="47" spans="1:29" s="24" customFormat="1" ht="25.5" customHeight="1" x14ac:dyDescent="0.2">
      <c r="A47" s="20"/>
      <c r="B47" s="2">
        <f t="shared" si="3"/>
        <v>22</v>
      </c>
      <c r="C47" s="26" t="s">
        <v>35</v>
      </c>
      <c r="D47" s="27"/>
      <c r="E47" s="27"/>
      <c r="F47" s="27"/>
      <c r="G47" s="28"/>
      <c r="I47" s="39" t="s">
        <v>31</v>
      </c>
      <c r="N47" s="59">
        <f>N44*N46/N45</f>
        <v>0</v>
      </c>
      <c r="O47" s="59">
        <f>N47*(1+O29)</f>
        <v>0</v>
      </c>
      <c r="P47" s="59">
        <f t="shared" ref="P47:Z47" si="4">O47*(1+P29)</f>
        <v>0</v>
      </c>
      <c r="Q47" s="59">
        <f t="shared" si="4"/>
        <v>0</v>
      </c>
      <c r="R47" s="59">
        <f t="shared" si="4"/>
        <v>0</v>
      </c>
      <c r="S47" s="59">
        <f t="shared" si="4"/>
        <v>0</v>
      </c>
      <c r="T47" s="59">
        <f t="shared" si="4"/>
        <v>0</v>
      </c>
      <c r="U47" s="59">
        <f t="shared" si="4"/>
        <v>0</v>
      </c>
      <c r="V47" s="59">
        <f t="shared" si="4"/>
        <v>0</v>
      </c>
      <c r="W47" s="59">
        <f t="shared" si="4"/>
        <v>0</v>
      </c>
      <c r="X47" s="59">
        <f t="shared" si="4"/>
        <v>0</v>
      </c>
      <c r="Y47" s="59">
        <f t="shared" si="4"/>
        <v>0</v>
      </c>
      <c r="Z47" s="59">
        <f t="shared" si="4"/>
        <v>0</v>
      </c>
      <c r="AB47" s="20"/>
    </row>
    <row r="48" spans="1:29" s="24" customFormat="1" ht="25.5" customHeight="1" x14ac:dyDescent="0.2">
      <c r="A48" s="20"/>
      <c r="B48" s="2">
        <f t="shared" si="3"/>
        <v>23</v>
      </c>
      <c r="C48" s="26" t="s">
        <v>36</v>
      </c>
      <c r="D48" s="27"/>
      <c r="E48" s="27"/>
      <c r="F48" s="27"/>
      <c r="G48" s="28"/>
      <c r="I48" s="39" t="s">
        <v>31</v>
      </c>
      <c r="K48" s="49"/>
      <c r="N48" s="59">
        <f t="shared" ref="N48:Z48" si="5">N47*$K$48</f>
        <v>0</v>
      </c>
      <c r="O48" s="59">
        <f t="shared" si="5"/>
        <v>0</v>
      </c>
      <c r="P48" s="59">
        <f t="shared" si="5"/>
        <v>0</v>
      </c>
      <c r="Q48" s="59">
        <f t="shared" si="5"/>
        <v>0</v>
      </c>
      <c r="R48" s="59">
        <f t="shared" si="5"/>
        <v>0</v>
      </c>
      <c r="S48" s="59">
        <f t="shared" si="5"/>
        <v>0</v>
      </c>
      <c r="T48" s="59">
        <f t="shared" si="5"/>
        <v>0</v>
      </c>
      <c r="U48" s="59">
        <f t="shared" si="5"/>
        <v>0</v>
      </c>
      <c r="V48" s="59">
        <f t="shared" si="5"/>
        <v>0</v>
      </c>
      <c r="W48" s="59">
        <f t="shared" si="5"/>
        <v>0</v>
      </c>
      <c r="X48" s="59">
        <f t="shared" si="5"/>
        <v>0</v>
      </c>
      <c r="Y48" s="59">
        <f t="shared" si="5"/>
        <v>0</v>
      </c>
      <c r="Z48" s="59">
        <f t="shared" si="5"/>
        <v>0</v>
      </c>
      <c r="AB48" s="20"/>
    </row>
    <row r="49" spans="1:28" s="24" customFormat="1" ht="25.5" customHeight="1" x14ac:dyDescent="0.2">
      <c r="A49" s="20"/>
      <c r="B49" s="2">
        <f t="shared" si="3"/>
        <v>24</v>
      </c>
      <c r="C49" s="26" t="s">
        <v>37</v>
      </c>
      <c r="D49" s="27"/>
      <c r="E49" s="27"/>
      <c r="F49" s="27"/>
      <c r="G49" s="28"/>
      <c r="I49" s="39" t="s">
        <v>31</v>
      </c>
      <c r="K49" s="49"/>
      <c r="N49" s="59">
        <f t="shared" ref="N49:Z49" si="6">N47*$K$49</f>
        <v>0</v>
      </c>
      <c r="O49" s="59">
        <f t="shared" si="6"/>
        <v>0</v>
      </c>
      <c r="P49" s="59">
        <f t="shared" si="6"/>
        <v>0</v>
      </c>
      <c r="Q49" s="59">
        <f t="shared" si="6"/>
        <v>0</v>
      </c>
      <c r="R49" s="59">
        <f t="shared" si="6"/>
        <v>0</v>
      </c>
      <c r="S49" s="59">
        <f t="shared" si="6"/>
        <v>0</v>
      </c>
      <c r="T49" s="59">
        <f t="shared" si="6"/>
        <v>0</v>
      </c>
      <c r="U49" s="59">
        <f t="shared" si="6"/>
        <v>0</v>
      </c>
      <c r="V49" s="59">
        <f t="shared" si="6"/>
        <v>0</v>
      </c>
      <c r="W49" s="59">
        <f t="shared" si="6"/>
        <v>0</v>
      </c>
      <c r="X49" s="59">
        <f t="shared" si="6"/>
        <v>0</v>
      </c>
      <c r="Y49" s="59">
        <f t="shared" si="6"/>
        <v>0</v>
      </c>
      <c r="Z49" s="59">
        <f t="shared" si="6"/>
        <v>0</v>
      </c>
      <c r="AB49" s="20"/>
    </row>
    <row r="50" spans="1:28" s="24" customFormat="1" ht="24.75" customHeight="1" x14ac:dyDescent="0.2">
      <c r="A50" s="20"/>
      <c r="B50" s="2">
        <f t="shared" si="3"/>
        <v>25</v>
      </c>
      <c r="C50" s="26" t="s">
        <v>38</v>
      </c>
      <c r="D50" s="27"/>
      <c r="E50" s="27"/>
      <c r="F50" s="27"/>
      <c r="G50" s="28"/>
      <c r="I50" s="39" t="s">
        <v>31</v>
      </c>
      <c r="K50" s="58">
        <v>0.01</v>
      </c>
      <c r="N50" s="59">
        <f>N48*$K$50</f>
        <v>0</v>
      </c>
      <c r="O50" s="59">
        <f t="shared" ref="O50:Z50" si="7">O48*$K$50</f>
        <v>0</v>
      </c>
      <c r="P50" s="59">
        <f t="shared" si="7"/>
        <v>0</v>
      </c>
      <c r="Q50" s="59">
        <f t="shared" si="7"/>
        <v>0</v>
      </c>
      <c r="R50" s="59">
        <f t="shared" si="7"/>
        <v>0</v>
      </c>
      <c r="S50" s="59">
        <f t="shared" si="7"/>
        <v>0</v>
      </c>
      <c r="T50" s="59">
        <f t="shared" si="7"/>
        <v>0</v>
      </c>
      <c r="U50" s="59">
        <f t="shared" si="7"/>
        <v>0</v>
      </c>
      <c r="V50" s="59">
        <f t="shared" si="7"/>
        <v>0</v>
      </c>
      <c r="W50" s="59">
        <f t="shared" si="7"/>
        <v>0</v>
      </c>
      <c r="X50" s="59">
        <f t="shared" si="7"/>
        <v>0</v>
      </c>
      <c r="Y50" s="59">
        <f t="shared" si="7"/>
        <v>0</v>
      </c>
      <c r="Z50" s="59">
        <f t="shared" si="7"/>
        <v>0</v>
      </c>
      <c r="AB50" s="20"/>
    </row>
    <row r="51" spans="1:28" s="24" customFormat="1" ht="24.75" customHeight="1" x14ac:dyDescent="0.2">
      <c r="A51" s="20"/>
      <c r="B51" s="2">
        <f t="shared" si="3"/>
        <v>26</v>
      </c>
      <c r="C51" s="26" t="s">
        <v>39</v>
      </c>
      <c r="D51" s="27"/>
      <c r="E51" s="27"/>
      <c r="F51" s="27"/>
      <c r="G51" s="28"/>
      <c r="I51" s="39" t="s">
        <v>31</v>
      </c>
      <c r="K51" s="58">
        <v>0.01</v>
      </c>
      <c r="N51" s="59">
        <f>N49*$K$51</f>
        <v>0</v>
      </c>
      <c r="O51" s="59">
        <f t="shared" ref="O51:Z51" si="8">O49*$K$51</f>
        <v>0</v>
      </c>
      <c r="P51" s="59">
        <f t="shared" si="8"/>
        <v>0</v>
      </c>
      <c r="Q51" s="59">
        <f t="shared" si="8"/>
        <v>0</v>
      </c>
      <c r="R51" s="59">
        <f t="shared" si="8"/>
        <v>0</v>
      </c>
      <c r="S51" s="59">
        <f t="shared" si="8"/>
        <v>0</v>
      </c>
      <c r="T51" s="59">
        <f t="shared" si="8"/>
        <v>0</v>
      </c>
      <c r="U51" s="59">
        <f t="shared" si="8"/>
        <v>0</v>
      </c>
      <c r="V51" s="59">
        <f t="shared" si="8"/>
        <v>0</v>
      </c>
      <c r="W51" s="59">
        <f t="shared" si="8"/>
        <v>0</v>
      </c>
      <c r="X51" s="59">
        <f t="shared" si="8"/>
        <v>0</v>
      </c>
      <c r="Y51" s="59">
        <f t="shared" si="8"/>
        <v>0</v>
      </c>
      <c r="Z51" s="59">
        <f t="shared" si="8"/>
        <v>0</v>
      </c>
      <c r="AB51" s="20"/>
    </row>
    <row r="52" spans="1:28" s="24" customFormat="1" ht="24.75" customHeight="1" x14ac:dyDescent="0.2">
      <c r="A52" s="20"/>
      <c r="B52" s="2">
        <f t="shared" si="3"/>
        <v>27</v>
      </c>
      <c r="C52" s="26" t="s">
        <v>40</v>
      </c>
      <c r="D52" s="27"/>
      <c r="E52" s="27"/>
      <c r="F52" s="27"/>
      <c r="G52" s="28"/>
      <c r="I52" s="39" t="s">
        <v>33</v>
      </c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B52" s="20"/>
    </row>
    <row r="53" spans="1:28" s="24" customFormat="1" ht="21" customHeight="1" x14ac:dyDescent="0.2">
      <c r="A53" s="20"/>
      <c r="B53" s="2">
        <f t="shared" si="3"/>
        <v>28</v>
      </c>
      <c r="C53" s="26" t="s">
        <v>41</v>
      </c>
      <c r="D53" s="27"/>
      <c r="E53" s="27"/>
      <c r="F53" s="27"/>
      <c r="G53" s="28"/>
      <c r="I53" s="39" t="s">
        <v>33</v>
      </c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B53" s="20"/>
    </row>
    <row r="54" spans="1:28" s="24" customFormat="1" ht="21" customHeight="1" x14ac:dyDescent="0.2">
      <c r="A54" s="20"/>
      <c r="B54" s="2">
        <f t="shared" si="3"/>
        <v>29</v>
      </c>
      <c r="C54" s="51" t="s">
        <v>42</v>
      </c>
      <c r="D54" s="52"/>
      <c r="E54" s="52"/>
      <c r="F54" s="52"/>
      <c r="G54" s="53"/>
      <c r="I54" s="39" t="s">
        <v>32</v>
      </c>
      <c r="N54" s="59">
        <f>IFERROR(N50/N52,0)</f>
        <v>0</v>
      </c>
      <c r="O54" s="59">
        <f t="shared" ref="O54:Z54" si="9">IFERROR(O50/O52,0)</f>
        <v>0</v>
      </c>
      <c r="P54" s="59">
        <f t="shared" si="9"/>
        <v>0</v>
      </c>
      <c r="Q54" s="59">
        <f t="shared" si="9"/>
        <v>0</v>
      </c>
      <c r="R54" s="59">
        <f t="shared" si="9"/>
        <v>0</v>
      </c>
      <c r="S54" s="59">
        <f t="shared" si="9"/>
        <v>0</v>
      </c>
      <c r="T54" s="59">
        <f t="shared" si="9"/>
        <v>0</v>
      </c>
      <c r="U54" s="59">
        <f t="shared" si="9"/>
        <v>0</v>
      </c>
      <c r="V54" s="59">
        <f t="shared" si="9"/>
        <v>0</v>
      </c>
      <c r="W54" s="59">
        <f t="shared" si="9"/>
        <v>0</v>
      </c>
      <c r="X54" s="59">
        <f t="shared" si="9"/>
        <v>0</v>
      </c>
      <c r="Y54" s="59">
        <f t="shared" si="9"/>
        <v>0</v>
      </c>
      <c r="Z54" s="59">
        <f t="shared" si="9"/>
        <v>0</v>
      </c>
      <c r="AB54" s="20"/>
    </row>
    <row r="55" spans="1:28" s="24" customFormat="1" ht="22.5" customHeight="1" x14ac:dyDescent="0.2">
      <c r="A55" s="20"/>
      <c r="B55" s="2">
        <f t="shared" si="3"/>
        <v>30</v>
      </c>
      <c r="C55" s="51" t="s">
        <v>43</v>
      </c>
      <c r="D55" s="52"/>
      <c r="E55" s="52"/>
      <c r="F55" s="52"/>
      <c r="G55" s="53"/>
      <c r="I55" s="39" t="s">
        <v>32</v>
      </c>
      <c r="N55" s="59">
        <f>IFERROR(N51/N53,0)</f>
        <v>0</v>
      </c>
      <c r="O55" s="59">
        <f t="shared" ref="O55:Z55" si="10">IFERROR(O51/O53,0)</f>
        <v>0</v>
      </c>
      <c r="P55" s="59">
        <f t="shared" si="10"/>
        <v>0</v>
      </c>
      <c r="Q55" s="59">
        <f t="shared" si="10"/>
        <v>0</v>
      </c>
      <c r="R55" s="59">
        <f t="shared" si="10"/>
        <v>0</v>
      </c>
      <c r="S55" s="59">
        <f t="shared" si="10"/>
        <v>0</v>
      </c>
      <c r="T55" s="59">
        <f t="shared" si="10"/>
        <v>0</v>
      </c>
      <c r="U55" s="59">
        <f t="shared" si="10"/>
        <v>0</v>
      </c>
      <c r="V55" s="59">
        <f t="shared" si="10"/>
        <v>0</v>
      </c>
      <c r="W55" s="59">
        <f t="shared" si="10"/>
        <v>0</v>
      </c>
      <c r="X55" s="59">
        <f t="shared" si="10"/>
        <v>0</v>
      </c>
      <c r="Y55" s="59">
        <f t="shared" si="10"/>
        <v>0</v>
      </c>
      <c r="Z55" s="59">
        <f t="shared" si="10"/>
        <v>0</v>
      </c>
      <c r="AB55" s="20"/>
    </row>
    <row r="56" spans="1:28" s="24" customFormat="1" x14ac:dyDescent="0.2">
      <c r="A56" s="20"/>
      <c r="B56" s="2"/>
      <c r="AB56" s="20"/>
    </row>
    <row r="57" spans="1:28" s="24" customForma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</row>
    <row r="58" spans="1:28" s="24" customFormat="1" ht="15.75" thickBot="1" x14ac:dyDescent="0.25">
      <c r="A58" s="20"/>
      <c r="B58" s="20"/>
      <c r="C58" s="40" t="s">
        <v>45</v>
      </c>
      <c r="D58" s="40"/>
      <c r="E58" s="40"/>
      <c r="F58" s="40"/>
      <c r="G58" s="40"/>
      <c r="H58" s="4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</row>
    <row r="59" spans="1:28" s="24" customFormat="1" x14ac:dyDescent="0.2">
      <c r="A59" s="20"/>
      <c r="B59" s="2"/>
      <c r="AB59" s="20"/>
    </row>
    <row r="60" spans="1:28" s="24" customFormat="1" x14ac:dyDescent="0.2">
      <c r="A60" s="20"/>
      <c r="B60" s="25">
        <f>B55+1</f>
        <v>31</v>
      </c>
      <c r="C60" s="31" t="s">
        <v>46</v>
      </c>
      <c r="D60" s="31"/>
      <c r="E60" s="31"/>
      <c r="F60" s="31"/>
      <c r="G60" s="31"/>
      <c r="I60" s="39" t="s">
        <v>49</v>
      </c>
      <c r="K60" s="29"/>
      <c r="AB60" s="20"/>
    </row>
    <row r="61" spans="1:28" s="24" customFormat="1" x14ac:dyDescent="0.2">
      <c r="A61" s="20"/>
      <c r="B61" s="25">
        <f>B60+1</f>
        <v>32</v>
      </c>
      <c r="C61" s="31" t="s">
        <v>47</v>
      </c>
      <c r="D61" s="31"/>
      <c r="E61" s="31"/>
      <c r="F61" s="31"/>
      <c r="G61" s="31"/>
      <c r="I61" s="39" t="s">
        <v>49</v>
      </c>
      <c r="K61" s="29"/>
      <c r="AB61" s="20"/>
    </row>
    <row r="62" spans="1:28" s="24" customFormat="1" x14ac:dyDescent="0.2">
      <c r="A62" s="20"/>
      <c r="B62" s="25">
        <f t="shared" ref="B62:B76" si="11">B61+1</f>
        <v>33</v>
      </c>
      <c r="C62" s="31" t="s">
        <v>48</v>
      </c>
      <c r="D62" s="31"/>
      <c r="E62" s="31"/>
      <c r="F62" s="31"/>
      <c r="G62" s="31"/>
      <c r="I62" s="39" t="s">
        <v>18</v>
      </c>
      <c r="K62" s="54">
        <v>0.5</v>
      </c>
      <c r="AB62" s="20"/>
    </row>
    <row r="63" spans="1:28" s="24" customFormat="1" x14ac:dyDescent="0.2">
      <c r="A63" s="20"/>
      <c r="B63" s="25">
        <f t="shared" si="11"/>
        <v>34</v>
      </c>
      <c r="C63" s="31" t="s">
        <v>155</v>
      </c>
      <c r="D63" s="31"/>
      <c r="E63" s="31"/>
      <c r="F63" s="31"/>
      <c r="G63" s="31"/>
      <c r="I63" s="39" t="s">
        <v>49</v>
      </c>
      <c r="K63" s="54"/>
      <c r="AB63" s="20"/>
    </row>
    <row r="64" spans="1:28" s="24" customFormat="1" x14ac:dyDescent="0.2">
      <c r="A64" s="20"/>
      <c r="B64" s="25">
        <f t="shared" si="11"/>
        <v>35</v>
      </c>
      <c r="C64" s="31" t="s">
        <v>154</v>
      </c>
      <c r="D64" s="31"/>
      <c r="E64" s="31"/>
      <c r="F64" s="31"/>
      <c r="G64" s="31"/>
      <c r="I64" s="39" t="s">
        <v>49</v>
      </c>
      <c r="K64" s="54"/>
      <c r="AB64" s="20"/>
    </row>
    <row r="65" spans="1:28" s="24" customFormat="1" ht="17.25" customHeight="1" x14ac:dyDescent="0.2">
      <c r="A65" s="20"/>
      <c r="B65" s="25">
        <f t="shared" si="11"/>
        <v>36</v>
      </c>
      <c r="C65" s="31" t="s">
        <v>52</v>
      </c>
      <c r="D65" s="31"/>
      <c r="E65" s="31"/>
      <c r="F65" s="31"/>
      <c r="G65" s="31"/>
      <c r="I65" s="39" t="s">
        <v>49</v>
      </c>
      <c r="K65" s="29"/>
      <c r="AB65" s="20"/>
    </row>
    <row r="66" spans="1:28" s="24" customFormat="1" x14ac:dyDescent="0.2">
      <c r="A66" s="20"/>
      <c r="B66" s="25">
        <f t="shared" si="11"/>
        <v>37</v>
      </c>
      <c r="C66" s="31" t="s">
        <v>50</v>
      </c>
      <c r="D66" s="31"/>
      <c r="E66" s="31"/>
      <c r="F66" s="31"/>
      <c r="G66" s="31"/>
      <c r="I66" s="39" t="s">
        <v>49</v>
      </c>
      <c r="K66" s="29"/>
      <c r="AB66" s="20"/>
    </row>
    <row r="67" spans="1:28" s="24" customFormat="1" x14ac:dyDescent="0.2">
      <c r="A67" s="20"/>
      <c r="B67" s="25">
        <f t="shared" si="11"/>
        <v>38</v>
      </c>
      <c r="C67" s="31" t="s">
        <v>51</v>
      </c>
      <c r="D67" s="31"/>
      <c r="E67" s="31"/>
      <c r="F67" s="31"/>
      <c r="G67" s="31"/>
      <c r="I67" s="39" t="s">
        <v>49</v>
      </c>
      <c r="K67" s="29"/>
      <c r="AB67" s="20"/>
    </row>
    <row r="68" spans="1:28" s="24" customFormat="1" x14ac:dyDescent="0.2">
      <c r="A68" s="20"/>
      <c r="B68" s="25">
        <f t="shared" si="11"/>
        <v>39</v>
      </c>
      <c r="C68" s="31" t="s">
        <v>53</v>
      </c>
      <c r="D68" s="31"/>
      <c r="E68" s="31"/>
      <c r="F68" s="31"/>
      <c r="G68" s="31"/>
      <c r="I68" s="39" t="s">
        <v>49</v>
      </c>
      <c r="K68" s="29"/>
      <c r="AB68" s="20"/>
    </row>
    <row r="69" spans="1:28" s="24" customFormat="1" x14ac:dyDescent="0.2">
      <c r="A69" s="20"/>
      <c r="B69" s="25">
        <f t="shared" si="11"/>
        <v>40</v>
      </c>
      <c r="C69" s="31" t="s">
        <v>54</v>
      </c>
      <c r="D69" s="31"/>
      <c r="E69" s="31"/>
      <c r="F69" s="31"/>
      <c r="G69" s="31"/>
      <c r="I69" s="39" t="s">
        <v>49</v>
      </c>
      <c r="K69" s="29"/>
      <c r="AB69" s="20"/>
    </row>
    <row r="70" spans="1:28" s="24" customFormat="1" x14ac:dyDescent="0.2">
      <c r="A70" s="20"/>
      <c r="B70" s="25">
        <f t="shared" si="11"/>
        <v>41</v>
      </c>
      <c r="C70" s="31" t="s">
        <v>55</v>
      </c>
      <c r="D70" s="31"/>
      <c r="E70" s="31"/>
      <c r="F70" s="31"/>
      <c r="G70" s="31"/>
      <c r="I70" s="39" t="s">
        <v>49</v>
      </c>
      <c r="K70" s="29"/>
      <c r="AB70" s="20"/>
    </row>
    <row r="71" spans="1:28" s="24" customFormat="1" x14ac:dyDescent="0.2">
      <c r="A71" s="20"/>
      <c r="B71" s="25">
        <f t="shared" si="11"/>
        <v>42</v>
      </c>
      <c r="C71" s="31" t="s">
        <v>56</v>
      </c>
      <c r="D71" s="31"/>
      <c r="E71" s="31"/>
      <c r="F71" s="31"/>
      <c r="G71" s="31"/>
      <c r="I71" s="39" t="s">
        <v>49</v>
      </c>
      <c r="K71" s="29"/>
      <c r="AB71" s="20"/>
    </row>
    <row r="72" spans="1:28" s="24" customFormat="1" x14ac:dyDescent="0.2">
      <c r="A72" s="20"/>
      <c r="B72" s="25">
        <f t="shared" si="11"/>
        <v>43</v>
      </c>
      <c r="C72" s="31" t="s">
        <v>156</v>
      </c>
      <c r="D72" s="31"/>
      <c r="E72" s="31"/>
      <c r="F72" s="31"/>
      <c r="G72" s="31"/>
      <c r="I72" s="39" t="s">
        <v>49</v>
      </c>
      <c r="K72" s="29"/>
      <c r="AB72" s="20"/>
    </row>
    <row r="73" spans="1:28" s="24" customFormat="1" x14ac:dyDescent="0.2">
      <c r="A73" s="20"/>
      <c r="B73" s="25">
        <f t="shared" si="11"/>
        <v>44</v>
      </c>
      <c r="C73" s="31" t="s">
        <v>57</v>
      </c>
      <c r="D73" s="31"/>
      <c r="E73" s="31"/>
      <c r="F73" s="31"/>
      <c r="G73" s="31"/>
      <c r="I73" s="39" t="s">
        <v>49</v>
      </c>
      <c r="K73" s="29"/>
      <c r="AB73" s="20"/>
    </row>
    <row r="74" spans="1:28" s="24" customFormat="1" ht="27" customHeight="1" x14ac:dyDescent="0.2">
      <c r="A74" s="20"/>
      <c r="B74" s="25">
        <f t="shared" si="11"/>
        <v>45</v>
      </c>
      <c r="C74" s="31" t="s">
        <v>58</v>
      </c>
      <c r="D74" s="31"/>
      <c r="E74" s="31"/>
      <c r="F74" s="31"/>
      <c r="G74" s="31"/>
      <c r="I74" s="39" t="s">
        <v>49</v>
      </c>
      <c r="K74" s="29"/>
      <c r="AB74" s="20"/>
    </row>
    <row r="75" spans="1:28" s="24" customFormat="1" ht="18.75" customHeight="1" x14ac:dyDescent="0.2">
      <c r="A75" s="20"/>
      <c r="B75" s="25">
        <f t="shared" si="11"/>
        <v>46</v>
      </c>
      <c r="C75" s="31" t="s">
        <v>59</v>
      </c>
      <c r="D75" s="31"/>
      <c r="E75" s="31"/>
      <c r="F75" s="31"/>
      <c r="G75" s="31"/>
      <c r="I75" s="39" t="s">
        <v>49</v>
      </c>
      <c r="K75" s="29"/>
      <c r="AB75" s="20"/>
    </row>
    <row r="76" spans="1:28" s="24" customFormat="1" ht="18.75" customHeight="1" x14ac:dyDescent="0.2">
      <c r="A76" s="20"/>
      <c r="B76" s="25">
        <f t="shared" si="11"/>
        <v>47</v>
      </c>
      <c r="C76" s="31" t="s">
        <v>153</v>
      </c>
      <c r="D76" s="31"/>
      <c r="E76" s="31"/>
      <c r="F76" s="31"/>
      <c r="G76" s="31"/>
      <c r="I76" s="39" t="s">
        <v>18</v>
      </c>
      <c r="K76" s="54"/>
      <c r="AB76" s="20"/>
    </row>
    <row r="77" spans="1:28" s="24" customFormat="1" ht="18.75" customHeight="1" x14ac:dyDescent="0.2">
      <c r="A77" s="20"/>
      <c r="B77" s="25"/>
      <c r="C77" s="55"/>
      <c r="D77" s="55"/>
      <c r="E77" s="55"/>
      <c r="F77" s="55"/>
      <c r="G77" s="55"/>
      <c r="I77" s="30"/>
      <c r="K77" s="30"/>
      <c r="AB77" s="20"/>
    </row>
    <row r="78" spans="1:28" s="24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</row>
    <row r="79" spans="1:28" s="24" customFormat="1" ht="12.75" x14ac:dyDescent="0.2">
      <c r="B79" s="2"/>
    </row>
    <row r="80" spans="1:28" s="24" customFormat="1" ht="12.75" x14ac:dyDescent="0.2">
      <c r="B80" s="2"/>
    </row>
    <row r="81" spans="2:2" s="24" customFormat="1" ht="12.75" x14ac:dyDescent="0.2">
      <c r="B81" s="2"/>
    </row>
    <row r="82" spans="2:2" s="24" customFormat="1" ht="12.75" x14ac:dyDescent="0.2">
      <c r="B82" s="2"/>
    </row>
    <row r="83" spans="2:2" s="24" customFormat="1" ht="12.75" x14ac:dyDescent="0.2">
      <c r="B83" s="2"/>
    </row>
    <row r="84" spans="2:2" s="24" customFormat="1" ht="12.75" x14ac:dyDescent="0.2">
      <c r="B84" s="2"/>
    </row>
    <row r="85" spans="2:2" s="24" customFormat="1" ht="12.75" x14ac:dyDescent="0.2">
      <c r="B85" s="2"/>
    </row>
    <row r="86" spans="2:2" s="24" customFormat="1" ht="12.75" x14ac:dyDescent="0.2">
      <c r="B86" s="2"/>
    </row>
    <row r="87" spans="2:2" s="24" customFormat="1" ht="12.75" x14ac:dyDescent="0.2">
      <c r="B87" s="2"/>
    </row>
    <row r="88" spans="2:2" s="24" customFormat="1" ht="12.75" x14ac:dyDescent="0.2">
      <c r="B88" s="2"/>
    </row>
    <row r="89" spans="2:2" s="24" customFormat="1" ht="12.75" x14ac:dyDescent="0.2">
      <c r="B89" s="2"/>
    </row>
    <row r="90" spans="2:2" s="24" customFormat="1" ht="12.75" x14ac:dyDescent="0.2">
      <c r="B90" s="2"/>
    </row>
    <row r="91" spans="2:2" s="24" customFormat="1" ht="12.75" x14ac:dyDescent="0.2">
      <c r="B91" s="2"/>
    </row>
    <row r="92" spans="2:2" s="24" customFormat="1" ht="12.75" x14ac:dyDescent="0.2">
      <c r="B92" s="2"/>
    </row>
    <row r="93" spans="2:2" s="24" customFormat="1" ht="12.75" x14ac:dyDescent="0.2">
      <c r="B93" s="2"/>
    </row>
    <row r="94" spans="2:2" s="24" customFormat="1" ht="12.75" x14ac:dyDescent="0.2">
      <c r="B94" s="2"/>
    </row>
    <row r="95" spans="2:2" s="24" customFormat="1" ht="12.75" x14ac:dyDescent="0.2">
      <c r="B95" s="2"/>
    </row>
    <row r="96" spans="2:2" s="24" customFormat="1" ht="12.75" x14ac:dyDescent="0.2">
      <c r="B96" s="2"/>
    </row>
    <row r="97" spans="2:2" s="24" customFormat="1" ht="12.75" x14ac:dyDescent="0.2">
      <c r="B97" s="2"/>
    </row>
    <row r="98" spans="2:2" s="24" customFormat="1" ht="12.75" x14ac:dyDescent="0.2">
      <c r="B98" s="2"/>
    </row>
    <row r="99" spans="2:2" s="24" customFormat="1" ht="12.75" x14ac:dyDescent="0.2">
      <c r="B99" s="2"/>
    </row>
    <row r="100" spans="2:2" s="24" customFormat="1" ht="12.75" x14ac:dyDescent="0.2">
      <c r="B100" s="2"/>
    </row>
    <row r="101" spans="2:2" s="24" customFormat="1" ht="12.75" x14ac:dyDescent="0.2">
      <c r="B101" s="2"/>
    </row>
    <row r="102" spans="2:2" s="24" customFormat="1" ht="12.75" x14ac:dyDescent="0.2">
      <c r="B102" s="2"/>
    </row>
    <row r="103" spans="2:2" s="24" customFormat="1" ht="12.75" x14ac:dyDescent="0.2">
      <c r="B103" s="2"/>
    </row>
    <row r="104" spans="2:2" s="24" customFormat="1" ht="12.75" x14ac:dyDescent="0.2">
      <c r="B104" s="2"/>
    </row>
    <row r="105" spans="2:2" s="24" customFormat="1" ht="12.75" x14ac:dyDescent="0.2">
      <c r="B105" s="2"/>
    </row>
    <row r="106" spans="2:2" s="24" customFormat="1" ht="12.75" x14ac:dyDescent="0.2">
      <c r="B106" s="2"/>
    </row>
    <row r="107" spans="2:2" s="24" customFormat="1" ht="12.75" x14ac:dyDescent="0.2">
      <c r="B107" s="2"/>
    </row>
    <row r="108" spans="2:2" s="24" customFormat="1" ht="12.75" x14ac:dyDescent="0.2">
      <c r="B108" s="2"/>
    </row>
    <row r="109" spans="2:2" s="24" customFormat="1" ht="12.75" x14ac:dyDescent="0.2">
      <c r="B109" s="2"/>
    </row>
    <row r="110" spans="2:2" s="24" customFormat="1" ht="12.75" x14ac:dyDescent="0.2">
      <c r="B110" s="2"/>
    </row>
    <row r="111" spans="2:2" s="24" customFormat="1" ht="12.75" x14ac:dyDescent="0.2">
      <c r="B111" s="2"/>
    </row>
    <row r="112" spans="2:2" s="24" customFormat="1" ht="12.75" x14ac:dyDescent="0.2">
      <c r="B112" s="2"/>
    </row>
    <row r="113" spans="2:2" s="24" customFormat="1" ht="12.75" x14ac:dyDescent="0.2">
      <c r="B113" s="2"/>
    </row>
    <row r="114" spans="2:2" s="24" customFormat="1" ht="12.75" x14ac:dyDescent="0.2">
      <c r="B114" s="2"/>
    </row>
    <row r="115" spans="2:2" s="24" customFormat="1" ht="12.75" x14ac:dyDescent="0.2">
      <c r="B115" s="2"/>
    </row>
    <row r="116" spans="2:2" s="24" customFormat="1" ht="12.75" x14ac:dyDescent="0.2">
      <c r="B116" s="2"/>
    </row>
    <row r="117" spans="2:2" s="24" customFormat="1" ht="12.75" x14ac:dyDescent="0.2">
      <c r="B117" s="2"/>
    </row>
    <row r="118" spans="2:2" s="24" customFormat="1" ht="12.75" x14ac:dyDescent="0.2">
      <c r="B118" s="2"/>
    </row>
    <row r="119" spans="2:2" s="24" customFormat="1" ht="12.75" x14ac:dyDescent="0.2">
      <c r="B119" s="2"/>
    </row>
    <row r="120" spans="2:2" s="24" customFormat="1" ht="12.75" x14ac:dyDescent="0.2">
      <c r="B120" s="2"/>
    </row>
    <row r="121" spans="2:2" s="24" customFormat="1" ht="12.75" x14ac:dyDescent="0.2">
      <c r="B121" s="2"/>
    </row>
    <row r="122" spans="2:2" s="24" customFormat="1" ht="12.75" x14ac:dyDescent="0.2">
      <c r="B122" s="2"/>
    </row>
    <row r="123" spans="2:2" s="24" customFormat="1" ht="12.75" x14ac:dyDescent="0.2">
      <c r="B123" s="2"/>
    </row>
    <row r="124" spans="2:2" s="24" customFormat="1" ht="12.75" x14ac:dyDescent="0.2">
      <c r="B124" s="2"/>
    </row>
    <row r="125" spans="2:2" s="24" customFormat="1" ht="12.75" x14ac:dyDescent="0.2">
      <c r="B125" s="2"/>
    </row>
    <row r="126" spans="2:2" s="24" customFormat="1" ht="12.75" x14ac:dyDescent="0.2">
      <c r="B126" s="2"/>
    </row>
    <row r="127" spans="2:2" s="24" customFormat="1" ht="12.75" x14ac:dyDescent="0.2">
      <c r="B127" s="2"/>
    </row>
    <row r="128" spans="2:2" s="24" customFormat="1" ht="12.75" x14ac:dyDescent="0.2">
      <c r="B128" s="2"/>
    </row>
    <row r="129" spans="2:2" s="24" customFormat="1" ht="12.75" x14ac:dyDescent="0.2">
      <c r="B129" s="2"/>
    </row>
    <row r="130" spans="2:2" s="24" customFormat="1" ht="12.75" x14ac:dyDescent="0.2">
      <c r="B130" s="2"/>
    </row>
    <row r="131" spans="2:2" s="24" customFormat="1" ht="12.75" x14ac:dyDescent="0.2">
      <c r="B131" s="2"/>
    </row>
    <row r="132" spans="2:2" s="24" customFormat="1" ht="12.75" x14ac:dyDescent="0.2">
      <c r="B132" s="2"/>
    </row>
    <row r="133" spans="2:2" s="24" customFormat="1" ht="12.75" x14ac:dyDescent="0.2">
      <c r="B133" s="2"/>
    </row>
    <row r="134" spans="2:2" s="24" customFormat="1" ht="12.75" x14ac:dyDescent="0.2">
      <c r="B134" s="2"/>
    </row>
    <row r="135" spans="2:2" s="24" customFormat="1" ht="12.75" x14ac:dyDescent="0.2">
      <c r="B135" s="2"/>
    </row>
    <row r="136" spans="2:2" s="24" customFormat="1" ht="12.75" x14ac:dyDescent="0.2">
      <c r="B136" s="2"/>
    </row>
    <row r="137" spans="2:2" s="24" customFormat="1" ht="12.75" x14ac:dyDescent="0.2">
      <c r="B137" s="2"/>
    </row>
    <row r="138" spans="2:2" s="24" customFormat="1" ht="12.75" x14ac:dyDescent="0.2">
      <c r="B138" s="2"/>
    </row>
    <row r="139" spans="2:2" s="24" customFormat="1" ht="12.75" x14ac:dyDescent="0.2">
      <c r="B139" s="2"/>
    </row>
    <row r="140" spans="2:2" s="24" customFormat="1" ht="12.75" x14ac:dyDescent="0.2">
      <c r="B140" s="2"/>
    </row>
    <row r="141" spans="2:2" s="24" customFormat="1" ht="12.75" x14ac:dyDescent="0.2">
      <c r="B141" s="2"/>
    </row>
    <row r="142" spans="2:2" s="24" customFormat="1" ht="12.75" x14ac:dyDescent="0.2">
      <c r="B142" s="2"/>
    </row>
    <row r="143" spans="2:2" s="24" customFormat="1" ht="12.75" x14ac:dyDescent="0.2">
      <c r="B143" s="2"/>
    </row>
    <row r="144" spans="2:2" s="24" customFormat="1" ht="12.75" x14ac:dyDescent="0.2">
      <c r="B144" s="2"/>
    </row>
    <row r="145" spans="2:2" s="24" customFormat="1" ht="12.75" x14ac:dyDescent="0.2">
      <c r="B145" s="2"/>
    </row>
    <row r="146" spans="2:2" s="24" customFormat="1" ht="12.75" x14ac:dyDescent="0.2">
      <c r="B146" s="2"/>
    </row>
    <row r="147" spans="2:2" s="24" customFormat="1" ht="12.75" x14ac:dyDescent="0.2">
      <c r="B147" s="2"/>
    </row>
    <row r="148" spans="2:2" s="24" customFormat="1" ht="12.75" x14ac:dyDescent="0.2">
      <c r="B148" s="2"/>
    </row>
    <row r="149" spans="2:2" s="24" customFormat="1" ht="12.75" x14ac:dyDescent="0.2">
      <c r="B149" s="2"/>
    </row>
    <row r="150" spans="2:2" s="24" customFormat="1" ht="12.75" x14ac:dyDescent="0.2">
      <c r="B150" s="2"/>
    </row>
    <row r="151" spans="2:2" s="24" customFormat="1" ht="12.75" x14ac:dyDescent="0.2">
      <c r="B151" s="2"/>
    </row>
    <row r="152" spans="2:2" s="24" customFormat="1" ht="12.75" x14ac:dyDescent="0.2">
      <c r="B152" s="2"/>
    </row>
    <row r="153" spans="2:2" s="24" customFormat="1" ht="12.75" x14ac:dyDescent="0.2">
      <c r="B153" s="2"/>
    </row>
    <row r="154" spans="2:2" s="24" customFormat="1" ht="12.75" x14ac:dyDescent="0.2">
      <c r="B154" s="2"/>
    </row>
    <row r="155" spans="2:2" s="24" customFormat="1" ht="12.75" x14ac:dyDescent="0.2">
      <c r="B155" s="2"/>
    </row>
    <row r="156" spans="2:2" s="24" customFormat="1" ht="12.75" x14ac:dyDescent="0.2">
      <c r="B156" s="2"/>
    </row>
  </sheetData>
  <sheetProtection algorithmName="SHA-512" hashValue="p3V5gVBXlsHaOCxkrqIupRtZSzkZDwW64Ohnv0Yu6Qj95GX31GkJIjxZTfHAsbsqSp3YhZz0ZgkJ3Q7yL5RpiQ==" saltValue="7PuCdZe8Zd0q8/OxjSL3/w==" spinCount="100000" sheet="1" objects="1" scenarios="1"/>
  <mergeCells count="57">
    <mergeCell ref="C76:G76"/>
    <mergeCell ref="C64:G64"/>
    <mergeCell ref="C72:G72"/>
    <mergeCell ref="C17:G17"/>
    <mergeCell ref="P4:Z4"/>
    <mergeCell ref="C13:G13"/>
    <mergeCell ref="C15:G15"/>
    <mergeCell ref="C16:G16"/>
    <mergeCell ref="D4:I4"/>
    <mergeCell ref="C11:G11"/>
    <mergeCell ref="C42:H42"/>
    <mergeCell ref="C32:G32"/>
    <mergeCell ref="C27:G27"/>
    <mergeCell ref="M4:N4"/>
    <mergeCell ref="D5:I5"/>
    <mergeCell ref="C25:H25"/>
    <mergeCell ref="C9:H9"/>
    <mergeCell ref="C28:G28"/>
    <mergeCell ref="C29:G29"/>
    <mergeCell ref="C30:G30"/>
    <mergeCell ref="C19:G19"/>
    <mergeCell ref="C20:G20"/>
    <mergeCell ref="C31:G31"/>
    <mergeCell ref="C21:G21"/>
    <mergeCell ref="C22:G22"/>
    <mergeCell ref="C35:G35"/>
    <mergeCell ref="C36:G36"/>
    <mergeCell ref="C37:G37"/>
    <mergeCell ref="C38:G38"/>
    <mergeCell ref="C39:G39"/>
    <mergeCell ref="C44:G44"/>
    <mergeCell ref="C45:G45"/>
    <mergeCell ref="C46:G46"/>
    <mergeCell ref="C47:G47"/>
    <mergeCell ref="C50:G50"/>
    <mergeCell ref="C65:G65"/>
    <mergeCell ref="C54:G54"/>
    <mergeCell ref="C48:G48"/>
    <mergeCell ref="C49:G49"/>
    <mergeCell ref="C51:G51"/>
    <mergeCell ref="C52:G52"/>
    <mergeCell ref="C55:G55"/>
    <mergeCell ref="C53:G53"/>
    <mergeCell ref="C58:H58"/>
    <mergeCell ref="C60:G60"/>
    <mergeCell ref="C61:G61"/>
    <mergeCell ref="C62:G62"/>
    <mergeCell ref="C63:G63"/>
    <mergeCell ref="C73:G73"/>
    <mergeCell ref="C74:G74"/>
    <mergeCell ref="C75:G75"/>
    <mergeCell ref="C66:G66"/>
    <mergeCell ref="C67:G67"/>
    <mergeCell ref="C68:G68"/>
    <mergeCell ref="C69:G69"/>
    <mergeCell ref="C70:G70"/>
    <mergeCell ref="C71:G7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B4"/>
  <sheetViews>
    <sheetView workbookViewId="0">
      <selection activeCell="C13" sqref="C13"/>
    </sheetView>
  </sheetViews>
  <sheetFormatPr defaultRowHeight="15" x14ac:dyDescent="0.25"/>
  <sheetData>
    <row r="3" spans="2:2" x14ac:dyDescent="0.25">
      <c r="B3" t="s">
        <v>10</v>
      </c>
    </row>
    <row r="4" spans="2:2" x14ac:dyDescent="0.25">
      <c r="B4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29"/>
  <sheetViews>
    <sheetView zoomScale="85" zoomScaleNormal="85" workbookViewId="0">
      <pane ySplit="4" topLeftCell="A109" activePane="bottomLeft" state="frozen"/>
      <selection pane="bottomLeft" activeCell="I178" sqref="I178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1.7109375" style="1" customWidth="1"/>
    <col min="8" max="8" width="4" style="1" customWidth="1"/>
    <col min="9" max="9" width="12.28515625" style="1" customWidth="1"/>
    <col min="10" max="10" width="4" style="1" customWidth="1"/>
    <col min="11" max="11" width="10.42578125" style="1" customWidth="1"/>
    <col min="12" max="12" width="3.5703125" style="1" customWidth="1"/>
    <col min="13" max="26" width="12.7109375" style="1" customWidth="1"/>
    <col min="27" max="27" width="3.28515625" style="1" customWidth="1"/>
    <col min="28" max="28" width="4.5703125" style="1" customWidth="1"/>
    <col min="29" max="29" width="4.7109375" style="1" customWidth="1"/>
    <col min="30" max="16384" width="9.140625" style="1"/>
  </cols>
  <sheetData>
    <row r="1" spans="1:29" ht="15" customHeight="1" x14ac:dyDescent="0.25">
      <c r="C1" s="69"/>
    </row>
    <row r="2" spans="1:29" ht="15" customHeight="1" x14ac:dyDescent="0.2"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9" ht="22.5" customHeight="1" x14ac:dyDescent="0.2">
      <c r="C3" s="5" t="s">
        <v>0</v>
      </c>
      <c r="D3" s="6">
        <f>'1.Input'!D4</f>
        <v>0</v>
      </c>
      <c r="E3" s="6"/>
      <c r="F3" s="6"/>
      <c r="G3" s="6"/>
      <c r="H3" s="6"/>
      <c r="I3" s="6"/>
      <c r="J3" s="7"/>
      <c r="K3" s="7"/>
      <c r="L3" s="7"/>
      <c r="M3" s="8" t="s">
        <v>6</v>
      </c>
      <c r="N3" s="9"/>
      <c r="O3" s="10" t="s">
        <v>20</v>
      </c>
      <c r="P3" s="11" t="s">
        <v>21</v>
      </c>
      <c r="Q3" s="12"/>
      <c r="R3" s="12"/>
      <c r="S3" s="12"/>
      <c r="T3" s="12"/>
      <c r="U3" s="12"/>
      <c r="V3" s="12"/>
      <c r="W3" s="12"/>
      <c r="X3" s="12"/>
      <c r="Y3" s="12"/>
      <c r="Z3" s="13"/>
      <c r="AA3" s="14"/>
      <c r="AB3" s="4"/>
    </row>
    <row r="4" spans="1:29" ht="21" customHeight="1" x14ac:dyDescent="0.2">
      <c r="C4" s="5" t="s">
        <v>1</v>
      </c>
      <c r="D4" s="15">
        <f>'1.Input'!D5</f>
        <v>0</v>
      </c>
      <c r="E4" s="16"/>
      <c r="F4" s="16"/>
      <c r="G4" s="16"/>
      <c r="H4" s="16"/>
      <c r="I4" s="17"/>
      <c r="J4" s="7"/>
      <c r="K4" s="7"/>
      <c r="L4" s="7"/>
      <c r="M4" s="18">
        <f>'1.Input'!M5</f>
        <v>2020</v>
      </c>
      <c r="N4" s="18">
        <f>'1.Input'!N5</f>
        <v>2021</v>
      </c>
      <c r="O4" s="18">
        <f>'1.Input'!O5</f>
        <v>2022</v>
      </c>
      <c r="P4" s="18">
        <f>'1.Input'!P5</f>
        <v>2023</v>
      </c>
      <c r="Q4" s="18">
        <f>'1.Input'!Q5</f>
        <v>2024</v>
      </c>
      <c r="R4" s="18">
        <f>'1.Input'!R5</f>
        <v>2025</v>
      </c>
      <c r="S4" s="18">
        <f>'1.Input'!S5</f>
        <v>2026</v>
      </c>
      <c r="T4" s="18">
        <f>'1.Input'!T5</f>
        <v>2027</v>
      </c>
      <c r="U4" s="18">
        <f>'1.Input'!U5</f>
        <v>2028</v>
      </c>
      <c r="V4" s="18">
        <f>'1.Input'!V5</f>
        <v>2029</v>
      </c>
      <c r="W4" s="18">
        <f>'1.Input'!W5</f>
        <v>2030</v>
      </c>
      <c r="X4" s="18">
        <f>'1.Input'!X5</f>
        <v>2031</v>
      </c>
      <c r="Y4" s="18">
        <f>'1.Input'!Y5</f>
        <v>2032</v>
      </c>
      <c r="Z4" s="18">
        <f>'1.Input'!Z5</f>
        <v>2033</v>
      </c>
      <c r="AA4" s="19"/>
      <c r="AB4" s="4"/>
    </row>
    <row r="7" spans="1:29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9" ht="15.75" customHeight="1" thickBot="1" x14ac:dyDescent="0.25">
      <c r="A8" s="20"/>
      <c r="B8" s="21"/>
      <c r="C8" s="22" t="s">
        <v>60</v>
      </c>
      <c r="D8" s="22"/>
      <c r="E8" s="22"/>
      <c r="F8" s="22"/>
      <c r="G8" s="22"/>
      <c r="H8" s="22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9" s="24" customFormat="1" x14ac:dyDescent="0.2">
      <c r="A9" s="20"/>
      <c r="B9" s="2"/>
      <c r="C9" s="23"/>
      <c r="D9" s="23"/>
      <c r="E9" s="23"/>
      <c r="F9" s="23"/>
      <c r="G9" s="23"/>
      <c r="AB9" s="20"/>
      <c r="AC9" s="1"/>
    </row>
    <row r="10" spans="1:29" s="24" customFormat="1" x14ac:dyDescent="0.2">
      <c r="A10" s="20"/>
      <c r="B10" s="25">
        <v>1</v>
      </c>
      <c r="C10" s="26" t="s">
        <v>61</v>
      </c>
      <c r="D10" s="27"/>
      <c r="E10" s="27"/>
      <c r="F10" s="27"/>
      <c r="G10" s="28"/>
      <c r="I10" s="70" t="s">
        <v>65</v>
      </c>
      <c r="J10" s="30"/>
      <c r="K10" s="30"/>
      <c r="L10" s="30"/>
      <c r="M10" s="71"/>
      <c r="N10" s="72">
        <f>M10*(1+N11)</f>
        <v>0</v>
      </c>
      <c r="O10" s="72">
        <f t="shared" ref="O10:Z10" si="0">N10*(1+O11)</f>
        <v>0</v>
      </c>
      <c r="P10" s="72">
        <f t="shared" si="0"/>
        <v>0</v>
      </c>
      <c r="Q10" s="72">
        <f t="shared" si="0"/>
        <v>0</v>
      </c>
      <c r="R10" s="72">
        <f t="shared" si="0"/>
        <v>0</v>
      </c>
      <c r="S10" s="72">
        <f t="shared" si="0"/>
        <v>0</v>
      </c>
      <c r="T10" s="72">
        <f t="shared" si="0"/>
        <v>0</v>
      </c>
      <c r="U10" s="72">
        <f t="shared" si="0"/>
        <v>0</v>
      </c>
      <c r="V10" s="72">
        <f t="shared" si="0"/>
        <v>0</v>
      </c>
      <c r="W10" s="72">
        <f t="shared" si="0"/>
        <v>0</v>
      </c>
      <c r="X10" s="72">
        <f t="shared" si="0"/>
        <v>0</v>
      </c>
      <c r="Y10" s="72">
        <f t="shared" si="0"/>
        <v>0</v>
      </c>
      <c r="Z10" s="72">
        <f t="shared" si="0"/>
        <v>0</v>
      </c>
      <c r="AB10" s="20"/>
      <c r="AC10" s="1"/>
    </row>
    <row r="11" spans="1:29" s="24" customFormat="1" x14ac:dyDescent="0.2">
      <c r="A11" s="20"/>
      <c r="B11" s="25">
        <f>B10+1</f>
        <v>2</v>
      </c>
      <c r="C11" s="26" t="s">
        <v>62</v>
      </c>
      <c r="D11" s="27"/>
      <c r="E11" s="27"/>
      <c r="F11" s="27"/>
      <c r="G11" s="28"/>
      <c r="I11" s="70" t="s">
        <v>65</v>
      </c>
      <c r="M11" s="73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B11" s="20"/>
      <c r="AC11" s="1"/>
    </row>
    <row r="12" spans="1:29" s="24" customFormat="1" x14ac:dyDescent="0.2">
      <c r="A12" s="20"/>
      <c r="B12" s="75">
        <f>B11+1</f>
        <v>3</v>
      </c>
      <c r="C12" s="26" t="s">
        <v>63</v>
      </c>
      <c r="D12" s="27"/>
      <c r="E12" s="27"/>
      <c r="F12" s="27"/>
      <c r="G12" s="28"/>
      <c r="H12" s="4"/>
      <c r="I12" s="70" t="s">
        <v>65</v>
      </c>
      <c r="J12" s="33"/>
      <c r="K12" s="33"/>
      <c r="L12" s="33"/>
      <c r="M12" s="71"/>
      <c r="N12" s="72">
        <f>M12*(1+N13)</f>
        <v>0</v>
      </c>
      <c r="O12" s="72">
        <f t="shared" ref="O12:Z12" si="1">N12*(1+O13)</f>
        <v>0</v>
      </c>
      <c r="P12" s="72">
        <f t="shared" si="1"/>
        <v>0</v>
      </c>
      <c r="Q12" s="72">
        <f t="shared" si="1"/>
        <v>0</v>
      </c>
      <c r="R12" s="72">
        <f t="shared" si="1"/>
        <v>0</v>
      </c>
      <c r="S12" s="72">
        <f t="shared" si="1"/>
        <v>0</v>
      </c>
      <c r="T12" s="72">
        <f t="shared" si="1"/>
        <v>0</v>
      </c>
      <c r="U12" s="72">
        <f t="shared" si="1"/>
        <v>0</v>
      </c>
      <c r="V12" s="72">
        <f t="shared" si="1"/>
        <v>0</v>
      </c>
      <c r="W12" s="72">
        <f t="shared" si="1"/>
        <v>0</v>
      </c>
      <c r="X12" s="72">
        <f t="shared" si="1"/>
        <v>0</v>
      </c>
      <c r="Y12" s="72">
        <f t="shared" si="1"/>
        <v>0</v>
      </c>
      <c r="Z12" s="72">
        <f t="shared" si="1"/>
        <v>0</v>
      </c>
      <c r="AB12" s="20"/>
      <c r="AC12" s="1"/>
    </row>
    <row r="13" spans="1:29" s="24" customFormat="1" x14ac:dyDescent="0.2">
      <c r="A13" s="20"/>
      <c r="B13" s="75">
        <f>B12+1</f>
        <v>4</v>
      </c>
      <c r="C13" s="26" t="s">
        <v>64</v>
      </c>
      <c r="D13" s="27"/>
      <c r="E13" s="27"/>
      <c r="F13" s="27"/>
      <c r="G13" s="28"/>
      <c r="H13" s="4"/>
      <c r="I13" s="70" t="s">
        <v>65</v>
      </c>
      <c r="J13" s="4"/>
      <c r="K13" s="4"/>
      <c r="L13" s="4"/>
      <c r="M13" s="73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B13" s="20"/>
      <c r="AC13" s="1"/>
    </row>
    <row r="14" spans="1:29" s="83" customFormat="1" ht="15" x14ac:dyDescent="0.25">
      <c r="A14" s="76"/>
      <c r="B14" s="77">
        <f>B13+1</f>
        <v>5</v>
      </c>
      <c r="C14" s="78" t="s">
        <v>66</v>
      </c>
      <c r="D14" s="78"/>
      <c r="E14" s="78"/>
      <c r="F14" s="78"/>
      <c r="G14" s="78"/>
      <c r="H14" s="79"/>
      <c r="I14" s="80" t="s">
        <v>65</v>
      </c>
      <c r="J14" s="81"/>
      <c r="K14" s="81"/>
      <c r="L14" s="81"/>
      <c r="M14" s="82">
        <f>M10+M12</f>
        <v>0</v>
      </c>
      <c r="N14" s="82">
        <f t="shared" ref="N14:Z14" si="2">N10+N12</f>
        <v>0</v>
      </c>
      <c r="O14" s="82">
        <f t="shared" si="2"/>
        <v>0</v>
      </c>
      <c r="P14" s="82">
        <f t="shared" si="2"/>
        <v>0</v>
      </c>
      <c r="Q14" s="82">
        <f t="shared" si="2"/>
        <v>0</v>
      </c>
      <c r="R14" s="82">
        <f t="shared" si="2"/>
        <v>0</v>
      </c>
      <c r="S14" s="82">
        <f t="shared" si="2"/>
        <v>0</v>
      </c>
      <c r="T14" s="82">
        <f t="shared" si="2"/>
        <v>0</v>
      </c>
      <c r="U14" s="82">
        <f t="shared" si="2"/>
        <v>0</v>
      </c>
      <c r="V14" s="82">
        <f t="shared" si="2"/>
        <v>0</v>
      </c>
      <c r="W14" s="82">
        <f t="shared" si="2"/>
        <v>0</v>
      </c>
      <c r="X14" s="82">
        <f t="shared" si="2"/>
        <v>0</v>
      </c>
      <c r="Y14" s="82">
        <f t="shared" si="2"/>
        <v>0</v>
      </c>
      <c r="Z14" s="82">
        <f t="shared" si="2"/>
        <v>0</v>
      </c>
      <c r="AB14" s="76"/>
      <c r="AC14" s="84"/>
    </row>
    <row r="15" spans="1:29" s="24" customFormat="1" x14ac:dyDescent="0.2">
      <c r="A15" s="20"/>
      <c r="B15" s="75"/>
      <c r="C15" s="85"/>
      <c r="D15" s="85"/>
      <c r="E15" s="85"/>
      <c r="F15" s="85"/>
      <c r="G15" s="85"/>
      <c r="H15" s="4"/>
      <c r="I15" s="33"/>
      <c r="J15" s="33"/>
      <c r="K15" s="33"/>
      <c r="L15" s="33"/>
      <c r="M15" s="4"/>
      <c r="N15" s="4"/>
      <c r="O15" s="4"/>
      <c r="P15" s="4"/>
      <c r="Q15" s="4"/>
      <c r="AB15" s="20"/>
      <c r="AC15" s="1"/>
    </row>
    <row r="16" spans="1:29" s="24" customForma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1"/>
    </row>
    <row r="17" spans="1:29" s="24" customFormat="1" ht="15.75" thickBot="1" x14ac:dyDescent="0.25">
      <c r="A17" s="20"/>
      <c r="B17" s="20"/>
      <c r="C17" s="40" t="s">
        <v>67</v>
      </c>
      <c r="D17" s="40"/>
      <c r="E17" s="40"/>
      <c r="F17" s="40"/>
      <c r="G17" s="40"/>
      <c r="H17" s="4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1"/>
    </row>
    <row r="18" spans="1:29" s="24" customFormat="1" x14ac:dyDescent="0.2">
      <c r="A18" s="20"/>
      <c r="B18" s="2"/>
      <c r="C18" s="23"/>
      <c r="D18" s="23"/>
      <c r="E18" s="23"/>
      <c r="F18" s="23"/>
      <c r="G18" s="23"/>
      <c r="AB18" s="20"/>
      <c r="AC18" s="1"/>
    </row>
    <row r="19" spans="1:29" s="24" customFormat="1" ht="12" customHeight="1" x14ac:dyDescent="0.2">
      <c r="A19" s="20"/>
      <c r="B19" s="2"/>
      <c r="C19" s="41" t="s">
        <v>68</v>
      </c>
      <c r="D19" s="41"/>
      <c r="E19" s="41"/>
      <c r="F19" s="41"/>
      <c r="G19" s="41"/>
      <c r="AB19" s="20"/>
      <c r="AC19" s="1"/>
    </row>
    <row r="20" spans="1:29" s="24" customFormat="1" x14ac:dyDescent="0.2">
      <c r="A20" s="20"/>
      <c r="B20" s="2">
        <f>B14+1</f>
        <v>6</v>
      </c>
      <c r="C20" s="26" t="s">
        <v>71</v>
      </c>
      <c r="D20" s="27"/>
      <c r="E20" s="27"/>
      <c r="F20" s="27"/>
      <c r="G20" s="28"/>
      <c r="I20" s="50" t="s">
        <v>70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4"/>
      <c r="AB20" s="20"/>
      <c r="AC20" s="1"/>
    </row>
    <row r="21" spans="1:29" s="24" customFormat="1" x14ac:dyDescent="0.2">
      <c r="A21" s="20"/>
      <c r="B21" s="2">
        <f>B20+1</f>
        <v>7</v>
      </c>
      <c r="C21" s="26" t="s">
        <v>72</v>
      </c>
      <c r="D21" s="27"/>
      <c r="E21" s="27"/>
      <c r="F21" s="27"/>
      <c r="G21" s="28"/>
      <c r="I21" s="50" t="s">
        <v>70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4"/>
      <c r="AB21" s="20"/>
      <c r="AC21" s="1"/>
    </row>
    <row r="22" spans="1:29" s="24" customFormat="1" x14ac:dyDescent="0.2">
      <c r="A22" s="20"/>
      <c r="B22" s="2">
        <f t="shared" ref="B22" si="3">B21+1</f>
        <v>8</v>
      </c>
      <c r="C22" s="26" t="s">
        <v>73</v>
      </c>
      <c r="D22" s="27"/>
      <c r="E22" s="27"/>
      <c r="F22" s="27"/>
      <c r="G22" s="28"/>
      <c r="I22" s="50" t="s">
        <v>18</v>
      </c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"/>
      <c r="AB22" s="20"/>
      <c r="AC22" s="1"/>
    </row>
    <row r="23" spans="1:29" s="24" customFormat="1" x14ac:dyDescent="0.2">
      <c r="A23" s="20"/>
      <c r="B23" s="2"/>
      <c r="C23" s="23"/>
      <c r="D23" s="23"/>
      <c r="E23" s="23"/>
      <c r="F23" s="23"/>
      <c r="G23" s="23"/>
      <c r="I23" s="35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B23" s="20"/>
      <c r="AC23" s="1"/>
    </row>
    <row r="24" spans="1:29" s="24" customFormat="1" x14ac:dyDescent="0.2">
      <c r="A24" s="20"/>
      <c r="B24" s="2"/>
      <c r="C24" s="41" t="s">
        <v>69</v>
      </c>
      <c r="D24" s="41"/>
      <c r="E24" s="41"/>
      <c r="F24" s="41"/>
      <c r="G24" s="41"/>
      <c r="I24" s="35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B24" s="20"/>
      <c r="AC24" s="1"/>
    </row>
    <row r="25" spans="1:29" s="24" customFormat="1" ht="14.25" customHeight="1" x14ac:dyDescent="0.2">
      <c r="A25" s="20"/>
      <c r="B25" s="2">
        <f>B22+1</f>
        <v>9</v>
      </c>
      <c r="C25" s="26" t="s">
        <v>71</v>
      </c>
      <c r="D25" s="27"/>
      <c r="E25" s="27"/>
      <c r="F25" s="27"/>
      <c r="G25" s="28"/>
      <c r="I25" s="50" t="s">
        <v>70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B25" s="20"/>
      <c r="AC25" s="1"/>
    </row>
    <row r="26" spans="1:29" s="24" customFormat="1" ht="15" customHeight="1" x14ac:dyDescent="0.2">
      <c r="A26" s="20"/>
      <c r="B26" s="2">
        <f>B25+1</f>
        <v>10</v>
      </c>
      <c r="C26" s="26" t="s">
        <v>72</v>
      </c>
      <c r="D26" s="27"/>
      <c r="E26" s="27"/>
      <c r="F26" s="27"/>
      <c r="G26" s="28"/>
      <c r="I26" s="50" t="s">
        <v>70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B26" s="20"/>
      <c r="AC26" s="1"/>
    </row>
    <row r="27" spans="1:29" s="24" customFormat="1" ht="14.25" customHeight="1" x14ac:dyDescent="0.2">
      <c r="A27" s="20"/>
      <c r="B27" s="2">
        <f t="shared" ref="B27" si="4">B26+1</f>
        <v>11</v>
      </c>
      <c r="C27" s="26" t="s">
        <v>73</v>
      </c>
      <c r="D27" s="27"/>
      <c r="E27" s="27"/>
      <c r="F27" s="27"/>
      <c r="G27" s="28"/>
      <c r="I27" s="50" t="s">
        <v>18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B27" s="20"/>
      <c r="AC27" s="1"/>
    </row>
    <row r="28" spans="1:29" s="24" customFormat="1" x14ac:dyDescent="0.2">
      <c r="A28" s="20"/>
      <c r="B28" s="2"/>
      <c r="C28" s="23"/>
      <c r="D28" s="23"/>
      <c r="E28" s="23"/>
      <c r="F28" s="23"/>
      <c r="G28" s="23"/>
      <c r="I28" s="33"/>
      <c r="AB28" s="20"/>
      <c r="AC28" s="1"/>
    </row>
    <row r="29" spans="1:29" s="24" customForma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1"/>
    </row>
    <row r="30" spans="1:29" s="24" customFormat="1" ht="15" customHeight="1" thickBot="1" x14ac:dyDescent="0.25">
      <c r="A30" s="20"/>
      <c r="B30" s="20"/>
      <c r="C30" s="40" t="s">
        <v>74</v>
      </c>
      <c r="D30" s="40"/>
      <c r="E30" s="40"/>
      <c r="F30" s="40"/>
      <c r="G30" s="40"/>
      <c r="H30" s="4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1"/>
    </row>
    <row r="31" spans="1:29" s="24" customFormat="1" x14ac:dyDescent="0.2">
      <c r="A31" s="20"/>
      <c r="B31" s="2"/>
      <c r="C31" s="23"/>
      <c r="D31" s="23"/>
      <c r="E31" s="23"/>
      <c r="F31" s="23"/>
      <c r="G31" s="23"/>
      <c r="AB31" s="20"/>
      <c r="AC31" s="1"/>
    </row>
    <row r="32" spans="1:29" s="24" customFormat="1" x14ac:dyDescent="0.2">
      <c r="A32" s="20"/>
      <c r="B32" s="2"/>
      <c r="C32" s="41" t="s">
        <v>75</v>
      </c>
      <c r="D32" s="41"/>
      <c r="E32" s="41"/>
      <c r="F32" s="41"/>
      <c r="G32" s="41"/>
      <c r="AB32" s="20"/>
      <c r="AC32" s="1"/>
    </row>
    <row r="33" spans="1:30" s="24" customFormat="1" ht="18.75" customHeight="1" x14ac:dyDescent="0.2">
      <c r="A33" s="20"/>
      <c r="B33" s="2"/>
      <c r="C33" s="26" t="s">
        <v>78</v>
      </c>
      <c r="D33" s="27"/>
      <c r="E33" s="27"/>
      <c r="F33" s="27"/>
      <c r="G33" s="28"/>
      <c r="I33" s="70" t="s">
        <v>76</v>
      </c>
      <c r="M33" s="71"/>
      <c r="N33" s="71"/>
      <c r="O33" s="72">
        <f>O10*O25*365/1000</f>
        <v>0</v>
      </c>
      <c r="P33" s="72">
        <f t="shared" ref="P33:Z33" si="5">P10*P25*365/1000</f>
        <v>0</v>
      </c>
      <c r="Q33" s="72">
        <f t="shared" si="5"/>
        <v>0</v>
      </c>
      <c r="R33" s="72">
        <f t="shared" si="5"/>
        <v>0</v>
      </c>
      <c r="S33" s="72">
        <f t="shared" si="5"/>
        <v>0</v>
      </c>
      <c r="T33" s="72">
        <f t="shared" si="5"/>
        <v>0</v>
      </c>
      <c r="U33" s="72">
        <f t="shared" si="5"/>
        <v>0</v>
      </c>
      <c r="V33" s="72">
        <f t="shared" si="5"/>
        <v>0</v>
      </c>
      <c r="W33" s="72">
        <f t="shared" si="5"/>
        <v>0</v>
      </c>
      <c r="X33" s="72">
        <f t="shared" si="5"/>
        <v>0</v>
      </c>
      <c r="Y33" s="72">
        <f t="shared" si="5"/>
        <v>0</v>
      </c>
      <c r="Z33" s="72">
        <f t="shared" si="5"/>
        <v>0</v>
      </c>
      <c r="AB33" s="20"/>
    </row>
    <row r="34" spans="1:30" s="24" customFormat="1" ht="15" customHeight="1" x14ac:dyDescent="0.2">
      <c r="A34" s="20"/>
      <c r="B34" s="2"/>
      <c r="C34" s="26" t="s">
        <v>79</v>
      </c>
      <c r="D34" s="27"/>
      <c r="E34" s="27"/>
      <c r="F34" s="27"/>
      <c r="G34" s="28"/>
      <c r="I34" s="70" t="s">
        <v>76</v>
      </c>
      <c r="M34" s="71"/>
      <c r="N34" s="71"/>
      <c r="O34" s="72">
        <f>O33*O27</f>
        <v>0</v>
      </c>
      <c r="P34" s="72">
        <f t="shared" ref="P34:Z34" si="6">P33*P27</f>
        <v>0</v>
      </c>
      <c r="Q34" s="72">
        <f t="shared" si="6"/>
        <v>0</v>
      </c>
      <c r="R34" s="72">
        <f t="shared" si="6"/>
        <v>0</v>
      </c>
      <c r="S34" s="72">
        <f t="shared" si="6"/>
        <v>0</v>
      </c>
      <c r="T34" s="72">
        <f t="shared" si="6"/>
        <v>0</v>
      </c>
      <c r="U34" s="72">
        <f t="shared" si="6"/>
        <v>0</v>
      </c>
      <c r="V34" s="72">
        <f t="shared" si="6"/>
        <v>0</v>
      </c>
      <c r="W34" s="72">
        <f t="shared" si="6"/>
        <v>0</v>
      </c>
      <c r="X34" s="72">
        <f t="shared" si="6"/>
        <v>0</v>
      </c>
      <c r="Y34" s="72">
        <f t="shared" si="6"/>
        <v>0</v>
      </c>
      <c r="Z34" s="72">
        <f t="shared" si="6"/>
        <v>0</v>
      </c>
      <c r="AB34" s="20"/>
    </row>
    <row r="35" spans="1:30" s="24" customFormat="1" ht="15.75" customHeight="1" x14ac:dyDescent="0.2">
      <c r="A35" s="20"/>
      <c r="B35" s="2"/>
      <c r="C35" s="26" t="s">
        <v>81</v>
      </c>
      <c r="D35" s="27"/>
      <c r="E35" s="27"/>
      <c r="F35" s="27"/>
      <c r="G35" s="28"/>
      <c r="I35" s="70" t="s">
        <v>76</v>
      </c>
      <c r="M35" s="71"/>
      <c r="N35" s="71"/>
      <c r="O35" s="72">
        <f>O12*O26*365/1000</f>
        <v>0</v>
      </c>
      <c r="P35" s="72">
        <f t="shared" ref="P35:Z35" si="7">P12*P26*365/1000</f>
        <v>0</v>
      </c>
      <c r="Q35" s="72">
        <f t="shared" si="7"/>
        <v>0</v>
      </c>
      <c r="R35" s="72">
        <f t="shared" si="7"/>
        <v>0</v>
      </c>
      <c r="S35" s="72">
        <f t="shared" si="7"/>
        <v>0</v>
      </c>
      <c r="T35" s="87">
        <f t="shared" si="7"/>
        <v>0</v>
      </c>
      <c r="U35" s="72">
        <f t="shared" si="7"/>
        <v>0</v>
      </c>
      <c r="V35" s="72">
        <f t="shared" si="7"/>
        <v>0</v>
      </c>
      <c r="W35" s="72">
        <f t="shared" si="7"/>
        <v>0</v>
      </c>
      <c r="X35" s="72">
        <f t="shared" si="7"/>
        <v>0</v>
      </c>
      <c r="Y35" s="72">
        <f t="shared" si="7"/>
        <v>0</v>
      </c>
      <c r="Z35" s="72">
        <f t="shared" si="7"/>
        <v>0</v>
      </c>
      <c r="AB35" s="20"/>
    </row>
    <row r="36" spans="1:30" s="24" customFormat="1" ht="18" customHeight="1" x14ac:dyDescent="0.2">
      <c r="A36" s="20"/>
      <c r="B36" s="2"/>
      <c r="C36" s="26" t="s">
        <v>82</v>
      </c>
      <c r="D36" s="27"/>
      <c r="E36" s="27"/>
      <c r="F36" s="27"/>
      <c r="G36" s="28"/>
      <c r="I36" s="70" t="s">
        <v>76</v>
      </c>
      <c r="M36" s="71"/>
      <c r="N36" s="71"/>
      <c r="O36" s="72">
        <f>O35*O27</f>
        <v>0</v>
      </c>
      <c r="P36" s="72">
        <f t="shared" ref="P36:Z36" si="8">P35*P27</f>
        <v>0</v>
      </c>
      <c r="Q36" s="72">
        <f t="shared" si="8"/>
        <v>0</v>
      </c>
      <c r="R36" s="72">
        <f t="shared" si="8"/>
        <v>0</v>
      </c>
      <c r="S36" s="72">
        <f t="shared" si="8"/>
        <v>0</v>
      </c>
      <c r="T36" s="72">
        <f t="shared" si="8"/>
        <v>0</v>
      </c>
      <c r="U36" s="72">
        <f t="shared" si="8"/>
        <v>0</v>
      </c>
      <c r="V36" s="72">
        <f t="shared" si="8"/>
        <v>0</v>
      </c>
      <c r="W36" s="72">
        <f t="shared" si="8"/>
        <v>0</v>
      </c>
      <c r="X36" s="72">
        <f t="shared" si="8"/>
        <v>0</v>
      </c>
      <c r="Y36" s="72">
        <f t="shared" si="8"/>
        <v>0</v>
      </c>
      <c r="Z36" s="72">
        <f t="shared" si="8"/>
        <v>0</v>
      </c>
      <c r="AB36" s="20"/>
    </row>
    <row r="37" spans="1:30" s="24" customFormat="1" ht="26.25" customHeight="1" x14ac:dyDescent="0.2">
      <c r="A37" s="20"/>
      <c r="B37" s="2"/>
      <c r="C37" s="26" t="s">
        <v>80</v>
      </c>
      <c r="D37" s="27"/>
      <c r="E37" s="27"/>
      <c r="F37" s="27"/>
      <c r="G37" s="28"/>
      <c r="I37" s="70" t="s">
        <v>76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B37" s="20"/>
    </row>
    <row r="38" spans="1:30" s="83" customFormat="1" ht="26.25" customHeight="1" x14ac:dyDescent="0.25">
      <c r="A38" s="76"/>
      <c r="B38" s="88"/>
      <c r="C38" s="51" t="s">
        <v>77</v>
      </c>
      <c r="D38" s="52"/>
      <c r="E38" s="52"/>
      <c r="F38" s="52"/>
      <c r="G38" s="53"/>
      <c r="I38" s="80" t="s">
        <v>76</v>
      </c>
      <c r="M38" s="89">
        <f>SUM(M33:M37)</f>
        <v>0</v>
      </c>
      <c r="N38" s="89">
        <f>SUM(N33:N37)</f>
        <v>0</v>
      </c>
      <c r="O38" s="89">
        <f t="shared" ref="O38:Z38" si="9">SUM(O33:O37)</f>
        <v>0</v>
      </c>
      <c r="P38" s="89">
        <f t="shared" si="9"/>
        <v>0</v>
      </c>
      <c r="Q38" s="89">
        <f t="shared" si="9"/>
        <v>0</v>
      </c>
      <c r="R38" s="89">
        <f t="shared" si="9"/>
        <v>0</v>
      </c>
      <c r="S38" s="89">
        <f t="shared" si="9"/>
        <v>0</v>
      </c>
      <c r="T38" s="89">
        <f t="shared" si="9"/>
        <v>0</v>
      </c>
      <c r="U38" s="89">
        <f t="shared" si="9"/>
        <v>0</v>
      </c>
      <c r="V38" s="89">
        <f t="shared" si="9"/>
        <v>0</v>
      </c>
      <c r="W38" s="89">
        <f t="shared" si="9"/>
        <v>0</v>
      </c>
      <c r="X38" s="89">
        <f t="shared" si="9"/>
        <v>0</v>
      </c>
      <c r="Y38" s="89">
        <f t="shared" si="9"/>
        <v>0</v>
      </c>
      <c r="Z38" s="89">
        <f t="shared" si="9"/>
        <v>0</v>
      </c>
      <c r="AB38" s="76"/>
    </row>
    <row r="39" spans="1:30" s="83" customFormat="1" ht="17.25" customHeight="1" x14ac:dyDescent="0.25">
      <c r="A39" s="76"/>
      <c r="B39" s="88"/>
      <c r="C39" s="90"/>
      <c r="D39" s="90"/>
      <c r="E39" s="90"/>
      <c r="F39" s="90"/>
      <c r="G39" s="90"/>
      <c r="H39" s="79"/>
      <c r="I39" s="91"/>
      <c r="J39" s="79"/>
      <c r="K39" s="79"/>
      <c r="L39" s="79"/>
      <c r="M39" s="92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79"/>
      <c r="AB39" s="94"/>
      <c r="AC39" s="79"/>
      <c r="AD39" s="79"/>
    </row>
    <row r="40" spans="1:30" s="83" customFormat="1" ht="20.25" customHeight="1" x14ac:dyDescent="0.25">
      <c r="A40" s="76"/>
      <c r="B40" s="88"/>
      <c r="C40" s="41" t="s">
        <v>208</v>
      </c>
      <c r="D40" s="41"/>
      <c r="E40" s="41"/>
      <c r="F40" s="41"/>
      <c r="G40" s="41"/>
      <c r="H40" s="24"/>
      <c r="I40" s="24"/>
      <c r="J40" s="79"/>
      <c r="K40" s="79"/>
      <c r="L40" s="79"/>
      <c r="M40" s="79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79"/>
      <c r="AB40" s="94"/>
      <c r="AC40" s="79"/>
      <c r="AD40" s="79"/>
    </row>
    <row r="41" spans="1:30" s="83" customFormat="1" ht="20.100000000000001" customHeight="1" x14ac:dyDescent="0.25">
      <c r="A41" s="76"/>
      <c r="B41" s="88"/>
      <c r="C41" s="26" t="s">
        <v>209</v>
      </c>
      <c r="D41" s="27"/>
      <c r="E41" s="27"/>
      <c r="F41" s="27"/>
      <c r="G41" s="28"/>
      <c r="H41" s="24"/>
      <c r="I41" s="70" t="s">
        <v>18</v>
      </c>
      <c r="J41" s="79"/>
      <c r="K41" s="79"/>
      <c r="L41" s="79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79"/>
      <c r="AB41" s="94"/>
      <c r="AC41" s="79"/>
      <c r="AD41" s="79"/>
    </row>
    <row r="42" spans="1:30" s="83" customFormat="1" ht="20.100000000000001" customHeight="1" x14ac:dyDescent="0.25">
      <c r="A42" s="76"/>
      <c r="B42" s="88"/>
      <c r="C42" s="26" t="s">
        <v>210</v>
      </c>
      <c r="D42" s="27"/>
      <c r="E42" s="27"/>
      <c r="F42" s="27"/>
      <c r="G42" s="28"/>
      <c r="H42" s="24"/>
      <c r="I42" s="70" t="s">
        <v>18</v>
      </c>
      <c r="J42" s="79"/>
      <c r="K42" s="79"/>
      <c r="L42" s="79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79"/>
      <c r="AB42" s="94"/>
      <c r="AC42" s="79"/>
      <c r="AD42" s="79"/>
    </row>
    <row r="43" spans="1:30" s="83" customFormat="1" ht="20.100000000000001" customHeight="1" x14ac:dyDescent="0.25">
      <c r="A43" s="76"/>
      <c r="B43" s="88"/>
      <c r="C43" s="26" t="s">
        <v>211</v>
      </c>
      <c r="D43" s="27"/>
      <c r="E43" s="27"/>
      <c r="F43" s="27"/>
      <c r="G43" s="28"/>
      <c r="H43" s="24"/>
      <c r="I43" s="70" t="s">
        <v>18</v>
      </c>
      <c r="J43" s="79"/>
      <c r="K43" s="79"/>
      <c r="L43" s="79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5"/>
      <c r="AB43" s="94"/>
      <c r="AC43" s="45"/>
      <c r="AD43" s="79"/>
    </row>
    <row r="44" spans="1:30" s="83" customFormat="1" ht="20.100000000000001" customHeight="1" x14ac:dyDescent="0.25">
      <c r="A44" s="76"/>
      <c r="B44" s="88"/>
      <c r="C44" s="26" t="s">
        <v>214</v>
      </c>
      <c r="D44" s="27"/>
      <c r="E44" s="27"/>
      <c r="F44" s="27"/>
      <c r="G44" s="28"/>
      <c r="H44" s="24"/>
      <c r="I44" s="70" t="s">
        <v>18</v>
      </c>
      <c r="J44" s="79"/>
      <c r="K44" s="79"/>
      <c r="L44" s="79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79"/>
      <c r="AB44" s="94"/>
      <c r="AC44" s="79"/>
      <c r="AD44" s="79"/>
    </row>
    <row r="45" spans="1:30" s="83" customFormat="1" ht="20.100000000000001" customHeight="1" x14ac:dyDescent="0.25">
      <c r="A45" s="76"/>
      <c r="B45" s="88"/>
      <c r="C45" s="26" t="s">
        <v>212</v>
      </c>
      <c r="D45" s="27"/>
      <c r="E45" s="27"/>
      <c r="F45" s="27"/>
      <c r="G45" s="28"/>
      <c r="H45" s="24"/>
      <c r="I45" s="70" t="s">
        <v>18</v>
      </c>
      <c r="J45" s="79"/>
      <c r="K45" s="79"/>
      <c r="L45" s="79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79"/>
      <c r="AB45" s="94"/>
      <c r="AC45" s="79"/>
      <c r="AD45" s="79"/>
    </row>
    <row r="46" spans="1:30" s="83" customFormat="1" ht="20.100000000000001" customHeight="1" x14ac:dyDescent="0.25">
      <c r="A46" s="76"/>
      <c r="B46" s="88"/>
      <c r="C46" s="26" t="s">
        <v>213</v>
      </c>
      <c r="D46" s="27"/>
      <c r="E46" s="27"/>
      <c r="F46" s="27"/>
      <c r="G46" s="28"/>
      <c r="H46" s="24"/>
      <c r="I46" s="70" t="s">
        <v>18</v>
      </c>
      <c r="J46" s="79"/>
      <c r="K46" s="79"/>
      <c r="L46" s="79"/>
      <c r="M46" s="96">
        <f>100%-SUM(M41:M45)</f>
        <v>1</v>
      </c>
      <c r="N46" s="96">
        <f t="shared" ref="N46:Z46" si="10">100%-SUM(N41:N45)</f>
        <v>1</v>
      </c>
      <c r="O46" s="96">
        <f t="shared" si="10"/>
        <v>1</v>
      </c>
      <c r="P46" s="96">
        <f t="shared" si="10"/>
        <v>1</v>
      </c>
      <c r="Q46" s="96">
        <f t="shared" si="10"/>
        <v>1</v>
      </c>
      <c r="R46" s="96">
        <f t="shared" si="10"/>
        <v>1</v>
      </c>
      <c r="S46" s="96">
        <f t="shared" si="10"/>
        <v>1</v>
      </c>
      <c r="T46" s="96">
        <f t="shared" si="10"/>
        <v>1</v>
      </c>
      <c r="U46" s="96">
        <f t="shared" si="10"/>
        <v>1</v>
      </c>
      <c r="V46" s="96">
        <f t="shared" si="10"/>
        <v>1</v>
      </c>
      <c r="W46" s="96">
        <f t="shared" si="10"/>
        <v>1</v>
      </c>
      <c r="X46" s="96">
        <f t="shared" si="10"/>
        <v>1</v>
      </c>
      <c r="Y46" s="96">
        <f t="shared" si="10"/>
        <v>1</v>
      </c>
      <c r="Z46" s="96">
        <f t="shared" si="10"/>
        <v>1</v>
      </c>
      <c r="AA46" s="79"/>
      <c r="AB46" s="94"/>
      <c r="AC46" s="79"/>
      <c r="AD46" s="79"/>
    </row>
    <row r="47" spans="1:30" s="83" customFormat="1" ht="15" customHeight="1" x14ac:dyDescent="0.25">
      <c r="A47" s="76"/>
      <c r="B47" s="88"/>
      <c r="C47" s="97"/>
      <c r="D47" s="97"/>
      <c r="E47" s="97"/>
      <c r="F47" s="97"/>
      <c r="G47" s="97"/>
      <c r="H47" s="79"/>
      <c r="I47" s="7"/>
      <c r="J47" s="79"/>
      <c r="K47" s="79"/>
      <c r="L47" s="79"/>
      <c r="M47" s="79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79"/>
      <c r="AB47" s="94"/>
      <c r="AC47" s="79"/>
      <c r="AD47" s="79"/>
    </row>
    <row r="48" spans="1:30" s="83" customFormat="1" ht="30" customHeight="1" x14ac:dyDescent="0.25">
      <c r="A48" s="76"/>
      <c r="B48" s="88"/>
      <c r="C48" s="41" t="s">
        <v>216</v>
      </c>
      <c r="D48" s="41"/>
      <c r="E48" s="41"/>
      <c r="F48" s="41"/>
      <c r="G48" s="41"/>
      <c r="H48" s="24"/>
      <c r="I48" s="24"/>
      <c r="J48" s="79"/>
      <c r="K48" s="79"/>
      <c r="L48" s="79"/>
      <c r="M48" s="79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79"/>
      <c r="AB48" s="94"/>
      <c r="AC48" s="79"/>
      <c r="AD48" s="79"/>
    </row>
    <row r="49" spans="1:30" s="83" customFormat="1" ht="18" customHeight="1" x14ac:dyDescent="0.25">
      <c r="A49" s="76"/>
      <c r="B49" s="88"/>
      <c r="C49" s="26" t="s">
        <v>206</v>
      </c>
      <c r="D49" s="27"/>
      <c r="E49" s="27"/>
      <c r="F49" s="27"/>
      <c r="G49" s="28"/>
      <c r="H49" s="24"/>
      <c r="I49" s="70" t="s">
        <v>18</v>
      </c>
      <c r="J49" s="79"/>
      <c r="K49" s="79"/>
      <c r="L49" s="79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79"/>
      <c r="AB49" s="94"/>
      <c r="AC49" s="79"/>
      <c r="AD49" s="79"/>
    </row>
    <row r="50" spans="1:30" s="83" customFormat="1" ht="14.25" customHeight="1" x14ac:dyDescent="0.25">
      <c r="A50" s="76"/>
      <c r="B50" s="88"/>
      <c r="C50" s="26" t="s">
        <v>215</v>
      </c>
      <c r="D50" s="27"/>
      <c r="E50" s="27"/>
      <c r="F50" s="27"/>
      <c r="G50" s="28"/>
      <c r="H50" s="24"/>
      <c r="I50" s="70" t="s">
        <v>18</v>
      </c>
      <c r="J50" s="79"/>
      <c r="K50" s="79"/>
      <c r="L50" s="79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79"/>
      <c r="AB50" s="94"/>
      <c r="AC50" s="79"/>
      <c r="AD50" s="79"/>
    </row>
    <row r="51" spans="1:30" s="83" customFormat="1" ht="18" customHeight="1" x14ac:dyDescent="0.25">
      <c r="A51" s="76"/>
      <c r="B51" s="88"/>
      <c r="C51" s="26" t="s">
        <v>207</v>
      </c>
      <c r="D51" s="27"/>
      <c r="E51" s="27"/>
      <c r="F51" s="27"/>
      <c r="G51" s="28"/>
      <c r="H51" s="24"/>
      <c r="I51" s="70" t="s">
        <v>18</v>
      </c>
      <c r="J51" s="79"/>
      <c r="K51" s="79"/>
      <c r="L51" s="79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79"/>
      <c r="AB51" s="94"/>
      <c r="AC51" s="79"/>
      <c r="AD51" s="79"/>
    </row>
    <row r="52" spans="1:30" s="83" customFormat="1" ht="14.25" customHeight="1" x14ac:dyDescent="0.25">
      <c r="A52" s="76"/>
      <c r="B52" s="88"/>
      <c r="C52" s="97"/>
      <c r="D52" s="97"/>
      <c r="E52" s="97"/>
      <c r="F52" s="97"/>
      <c r="G52" s="97"/>
      <c r="H52" s="79"/>
      <c r="I52" s="7"/>
      <c r="J52" s="79"/>
      <c r="K52" s="79"/>
      <c r="L52" s="79"/>
      <c r="M52" s="4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79"/>
      <c r="AB52" s="94"/>
      <c r="AC52" s="79"/>
      <c r="AD52" s="79"/>
    </row>
    <row r="53" spans="1:30" s="83" customFormat="1" ht="16.5" customHeight="1" x14ac:dyDescent="0.25">
      <c r="A53" s="76"/>
      <c r="B53" s="88"/>
      <c r="C53" s="41" t="s">
        <v>83</v>
      </c>
      <c r="D53" s="41"/>
      <c r="E53" s="41"/>
      <c r="F53" s="41"/>
      <c r="G53" s="41"/>
      <c r="H53" s="79"/>
      <c r="I53" s="99"/>
      <c r="J53" s="79"/>
      <c r="K53" s="79"/>
      <c r="L53" s="79"/>
      <c r="M53" s="100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B53" s="76"/>
    </row>
    <row r="54" spans="1:30" s="24" customFormat="1" ht="16.5" customHeight="1" x14ac:dyDescent="0.2">
      <c r="A54" s="20"/>
      <c r="B54" s="2"/>
      <c r="C54" s="26" t="s">
        <v>193</v>
      </c>
      <c r="D54" s="27"/>
      <c r="E54" s="27"/>
      <c r="F54" s="27"/>
      <c r="G54" s="28"/>
      <c r="I54" s="70" t="s">
        <v>76</v>
      </c>
      <c r="M54" s="61">
        <f t="shared" ref="M54:Z54" si="11">M33+M35-M37</f>
        <v>0</v>
      </c>
      <c r="N54" s="61">
        <f t="shared" si="11"/>
        <v>0</v>
      </c>
      <c r="O54" s="61">
        <f t="shared" si="11"/>
        <v>0</v>
      </c>
      <c r="P54" s="61">
        <f t="shared" si="11"/>
        <v>0</v>
      </c>
      <c r="Q54" s="61">
        <f t="shared" si="11"/>
        <v>0</v>
      </c>
      <c r="R54" s="61">
        <f t="shared" si="11"/>
        <v>0</v>
      </c>
      <c r="S54" s="61">
        <f t="shared" si="11"/>
        <v>0</v>
      </c>
      <c r="T54" s="61">
        <f t="shared" si="11"/>
        <v>0</v>
      </c>
      <c r="U54" s="61">
        <f t="shared" si="11"/>
        <v>0</v>
      </c>
      <c r="V54" s="61">
        <f t="shared" si="11"/>
        <v>0</v>
      </c>
      <c r="W54" s="61">
        <f t="shared" si="11"/>
        <v>0</v>
      </c>
      <c r="X54" s="61">
        <f t="shared" si="11"/>
        <v>0</v>
      </c>
      <c r="Y54" s="61">
        <f t="shared" si="11"/>
        <v>0</v>
      </c>
      <c r="Z54" s="61">
        <f t="shared" si="11"/>
        <v>0</v>
      </c>
      <c r="AB54" s="20"/>
    </row>
    <row r="55" spans="1:30" s="24" customFormat="1" ht="16.5" customHeight="1" x14ac:dyDescent="0.2">
      <c r="A55" s="20"/>
      <c r="B55" s="2"/>
      <c r="C55" s="102" t="s">
        <v>195</v>
      </c>
      <c r="D55" s="103"/>
      <c r="E55" s="103"/>
      <c r="F55" s="103"/>
      <c r="G55" s="104"/>
      <c r="I55" s="70" t="s">
        <v>76</v>
      </c>
      <c r="K55" s="64" t="str">
        <f>IFERROR(AVERAGE(M55:Z55)/AVERAGE($M$58:$Z$58),"")</f>
        <v/>
      </c>
      <c r="M55" s="65">
        <f>IFERROR(M54*M10/M14,0)</f>
        <v>0</v>
      </c>
      <c r="N55" s="65">
        <f t="shared" ref="N55:Z55" si="12">IFERROR(N54*N10/N14,0)</f>
        <v>0</v>
      </c>
      <c r="O55" s="65">
        <f t="shared" si="12"/>
        <v>0</v>
      </c>
      <c r="P55" s="65">
        <f t="shared" si="12"/>
        <v>0</v>
      </c>
      <c r="Q55" s="65">
        <f t="shared" si="12"/>
        <v>0</v>
      </c>
      <c r="R55" s="65">
        <f t="shared" si="12"/>
        <v>0</v>
      </c>
      <c r="S55" s="65">
        <f t="shared" si="12"/>
        <v>0</v>
      </c>
      <c r="T55" s="65">
        <f t="shared" si="12"/>
        <v>0</v>
      </c>
      <c r="U55" s="65">
        <f t="shared" si="12"/>
        <v>0</v>
      </c>
      <c r="V55" s="65">
        <f t="shared" si="12"/>
        <v>0</v>
      </c>
      <c r="W55" s="65">
        <f t="shared" si="12"/>
        <v>0</v>
      </c>
      <c r="X55" s="65">
        <f t="shared" si="12"/>
        <v>0</v>
      </c>
      <c r="Y55" s="65">
        <f t="shared" si="12"/>
        <v>0</v>
      </c>
      <c r="Z55" s="65">
        <f t="shared" si="12"/>
        <v>0</v>
      </c>
      <c r="AB55" s="20"/>
    </row>
    <row r="56" spans="1:30" s="24" customFormat="1" ht="16.5" customHeight="1" x14ac:dyDescent="0.2">
      <c r="A56" s="20"/>
      <c r="B56" s="2"/>
      <c r="C56" s="102" t="s">
        <v>194</v>
      </c>
      <c r="D56" s="103"/>
      <c r="E56" s="103"/>
      <c r="F56" s="103"/>
      <c r="G56" s="104"/>
      <c r="I56" s="70" t="s">
        <v>76</v>
      </c>
      <c r="K56" s="64" t="str">
        <f>IFERROR(AVERAGE(M56:Z56)/AVERAGE($M$58:$Z$58),"")</f>
        <v/>
      </c>
      <c r="M56" s="65">
        <f>IFERROR(M54-M55,0)</f>
        <v>0</v>
      </c>
      <c r="N56" s="65">
        <f t="shared" ref="N56:Z56" si="13">IFERROR(N54-N55,0)</f>
        <v>0</v>
      </c>
      <c r="O56" s="65">
        <f t="shared" si="13"/>
        <v>0</v>
      </c>
      <c r="P56" s="65">
        <f t="shared" si="13"/>
        <v>0</v>
      </c>
      <c r="Q56" s="65">
        <f t="shared" si="13"/>
        <v>0</v>
      </c>
      <c r="R56" s="65">
        <f t="shared" si="13"/>
        <v>0</v>
      </c>
      <c r="S56" s="65">
        <f t="shared" si="13"/>
        <v>0</v>
      </c>
      <c r="T56" s="65">
        <f t="shared" si="13"/>
        <v>0</v>
      </c>
      <c r="U56" s="65">
        <f t="shared" si="13"/>
        <v>0</v>
      </c>
      <c r="V56" s="65">
        <f t="shared" si="13"/>
        <v>0</v>
      </c>
      <c r="W56" s="65">
        <f t="shared" si="13"/>
        <v>0</v>
      </c>
      <c r="X56" s="65">
        <f t="shared" si="13"/>
        <v>0</v>
      </c>
      <c r="Y56" s="65">
        <f t="shared" si="13"/>
        <v>0</v>
      </c>
      <c r="Z56" s="65">
        <f t="shared" si="13"/>
        <v>0</v>
      </c>
      <c r="AB56" s="20"/>
    </row>
    <row r="57" spans="1:30" s="24" customFormat="1" ht="18.75" customHeight="1" x14ac:dyDescent="0.2">
      <c r="A57" s="20"/>
      <c r="B57" s="2"/>
      <c r="C57" s="26" t="s">
        <v>84</v>
      </c>
      <c r="D57" s="27"/>
      <c r="E57" s="27"/>
      <c r="F57" s="27"/>
      <c r="G57" s="28"/>
      <c r="I57" s="70" t="s">
        <v>76</v>
      </c>
      <c r="K57" s="64" t="str">
        <f>IFERROR(AVERAGE(M57:Z57)/AVERAGE($M$58:$Z$58),"")</f>
        <v/>
      </c>
      <c r="M57" s="61">
        <f t="shared" ref="M57:Z57" si="14">M34+M36</f>
        <v>0</v>
      </c>
      <c r="N57" s="61">
        <f t="shared" si="14"/>
        <v>0</v>
      </c>
      <c r="O57" s="61">
        <f t="shared" si="14"/>
        <v>0</v>
      </c>
      <c r="P57" s="61">
        <f t="shared" si="14"/>
        <v>0</v>
      </c>
      <c r="Q57" s="61">
        <f t="shared" si="14"/>
        <v>0</v>
      </c>
      <c r="R57" s="61">
        <f t="shared" si="14"/>
        <v>0</v>
      </c>
      <c r="S57" s="61">
        <f t="shared" si="14"/>
        <v>0</v>
      </c>
      <c r="T57" s="61">
        <f t="shared" si="14"/>
        <v>0</v>
      </c>
      <c r="U57" s="61">
        <f t="shared" si="14"/>
        <v>0</v>
      </c>
      <c r="V57" s="61">
        <f t="shared" si="14"/>
        <v>0</v>
      </c>
      <c r="W57" s="61">
        <f t="shared" si="14"/>
        <v>0</v>
      </c>
      <c r="X57" s="61">
        <f t="shared" si="14"/>
        <v>0</v>
      </c>
      <c r="Y57" s="61">
        <f t="shared" si="14"/>
        <v>0</v>
      </c>
      <c r="Z57" s="61">
        <f t="shared" si="14"/>
        <v>0</v>
      </c>
      <c r="AB57" s="20"/>
    </row>
    <row r="58" spans="1:30" s="24" customFormat="1" ht="18.75" customHeight="1" x14ac:dyDescent="0.2">
      <c r="A58" s="20"/>
      <c r="B58" s="2"/>
      <c r="C58" s="51" t="s">
        <v>85</v>
      </c>
      <c r="D58" s="52"/>
      <c r="E58" s="52"/>
      <c r="F58" s="52"/>
      <c r="G58" s="53"/>
      <c r="H58" s="83"/>
      <c r="I58" s="80" t="s">
        <v>76</v>
      </c>
      <c r="K58" s="105"/>
      <c r="M58" s="62">
        <f>M54+M57</f>
        <v>0</v>
      </c>
      <c r="N58" s="62">
        <f t="shared" ref="N58:Z58" si="15">N54+N57</f>
        <v>0</v>
      </c>
      <c r="O58" s="62">
        <f t="shared" si="15"/>
        <v>0</v>
      </c>
      <c r="P58" s="62">
        <f t="shared" si="15"/>
        <v>0</v>
      </c>
      <c r="Q58" s="62">
        <f t="shared" si="15"/>
        <v>0</v>
      </c>
      <c r="R58" s="62">
        <f t="shared" si="15"/>
        <v>0</v>
      </c>
      <c r="S58" s="62">
        <f t="shared" si="15"/>
        <v>0</v>
      </c>
      <c r="T58" s="62">
        <f t="shared" si="15"/>
        <v>0</v>
      </c>
      <c r="U58" s="62">
        <f t="shared" si="15"/>
        <v>0</v>
      </c>
      <c r="V58" s="62">
        <f t="shared" si="15"/>
        <v>0</v>
      </c>
      <c r="W58" s="62">
        <f t="shared" si="15"/>
        <v>0</v>
      </c>
      <c r="X58" s="62">
        <f t="shared" si="15"/>
        <v>0</v>
      </c>
      <c r="Y58" s="62">
        <f t="shared" si="15"/>
        <v>0</v>
      </c>
      <c r="Z58" s="62">
        <f t="shared" si="15"/>
        <v>0</v>
      </c>
      <c r="AB58" s="20"/>
    </row>
    <row r="59" spans="1:30" s="24" customFormat="1" ht="14.25" customHeight="1" x14ac:dyDescent="0.2">
      <c r="A59" s="20"/>
      <c r="B59" s="2"/>
      <c r="C59" s="26" t="s">
        <v>197</v>
      </c>
      <c r="D59" s="27"/>
      <c r="E59" s="27"/>
      <c r="F59" s="27"/>
      <c r="G59" s="28"/>
      <c r="I59" s="70" t="s">
        <v>76</v>
      </c>
      <c r="K59" s="106"/>
      <c r="M59" s="66">
        <f t="shared" ref="M59:Z59" si="16">M58*M41*M49</f>
        <v>0</v>
      </c>
      <c r="N59" s="66">
        <f t="shared" si="16"/>
        <v>0</v>
      </c>
      <c r="O59" s="66">
        <f t="shared" si="16"/>
        <v>0</v>
      </c>
      <c r="P59" s="66">
        <f t="shared" si="16"/>
        <v>0</v>
      </c>
      <c r="Q59" s="66">
        <f t="shared" si="16"/>
        <v>0</v>
      </c>
      <c r="R59" s="66">
        <f t="shared" si="16"/>
        <v>0</v>
      </c>
      <c r="S59" s="66">
        <f t="shared" si="16"/>
        <v>0</v>
      </c>
      <c r="T59" s="66">
        <f t="shared" si="16"/>
        <v>0</v>
      </c>
      <c r="U59" s="66">
        <f t="shared" si="16"/>
        <v>0</v>
      </c>
      <c r="V59" s="66">
        <f t="shared" si="16"/>
        <v>0</v>
      </c>
      <c r="W59" s="66">
        <f t="shared" si="16"/>
        <v>0</v>
      </c>
      <c r="X59" s="66">
        <f t="shared" si="16"/>
        <v>0</v>
      </c>
      <c r="Y59" s="66">
        <f t="shared" si="16"/>
        <v>0</v>
      </c>
      <c r="Z59" s="66">
        <f t="shared" si="16"/>
        <v>0</v>
      </c>
      <c r="AB59" s="20"/>
    </row>
    <row r="60" spans="1:30" s="24" customFormat="1" ht="14.25" customHeight="1" x14ac:dyDescent="0.2">
      <c r="A60" s="20"/>
      <c r="B60" s="2"/>
      <c r="C60" s="102" t="s">
        <v>203</v>
      </c>
      <c r="D60" s="103"/>
      <c r="E60" s="103"/>
      <c r="F60" s="103"/>
      <c r="G60" s="104"/>
      <c r="I60" s="70" t="s">
        <v>76</v>
      </c>
      <c r="K60" s="106"/>
      <c r="M60" s="65">
        <f>IFERROR(M55*M41*M49,"")</f>
        <v>0</v>
      </c>
      <c r="N60" s="65">
        <f t="shared" ref="N60:Z60" si="17">IFERROR(N55*N41*N49,"")</f>
        <v>0</v>
      </c>
      <c r="O60" s="65">
        <f t="shared" si="17"/>
        <v>0</v>
      </c>
      <c r="P60" s="65">
        <f t="shared" si="17"/>
        <v>0</v>
      </c>
      <c r="Q60" s="65">
        <f t="shared" si="17"/>
        <v>0</v>
      </c>
      <c r="R60" s="65">
        <f t="shared" si="17"/>
        <v>0</v>
      </c>
      <c r="S60" s="65">
        <f t="shared" si="17"/>
        <v>0</v>
      </c>
      <c r="T60" s="65">
        <f t="shared" si="17"/>
        <v>0</v>
      </c>
      <c r="U60" s="65">
        <f t="shared" si="17"/>
        <v>0</v>
      </c>
      <c r="V60" s="65">
        <f t="shared" si="17"/>
        <v>0</v>
      </c>
      <c r="W60" s="65">
        <f t="shared" si="17"/>
        <v>0</v>
      </c>
      <c r="X60" s="65">
        <f t="shared" si="17"/>
        <v>0</v>
      </c>
      <c r="Y60" s="65">
        <f t="shared" si="17"/>
        <v>0</v>
      </c>
      <c r="Z60" s="65">
        <f t="shared" si="17"/>
        <v>0</v>
      </c>
      <c r="AB60" s="20"/>
    </row>
    <row r="61" spans="1:30" s="24" customFormat="1" ht="14.25" customHeight="1" x14ac:dyDescent="0.2">
      <c r="A61" s="20"/>
      <c r="B61" s="2"/>
      <c r="C61" s="102" t="s">
        <v>204</v>
      </c>
      <c r="D61" s="103"/>
      <c r="E61" s="103"/>
      <c r="F61" s="103"/>
      <c r="G61" s="104"/>
      <c r="I61" s="70" t="s">
        <v>76</v>
      </c>
      <c r="K61" s="106"/>
      <c r="M61" s="65">
        <f>IFERROR(M56*M41*M49,"")</f>
        <v>0</v>
      </c>
      <c r="N61" s="65">
        <f t="shared" ref="N61:Z61" si="18">IFERROR(N56*N41*N49,"")</f>
        <v>0</v>
      </c>
      <c r="O61" s="65">
        <f t="shared" si="18"/>
        <v>0</v>
      </c>
      <c r="P61" s="65">
        <f t="shared" si="18"/>
        <v>0</v>
      </c>
      <c r="Q61" s="65">
        <f t="shared" si="18"/>
        <v>0</v>
      </c>
      <c r="R61" s="65">
        <f t="shared" si="18"/>
        <v>0</v>
      </c>
      <c r="S61" s="65">
        <f t="shared" si="18"/>
        <v>0</v>
      </c>
      <c r="T61" s="65">
        <f t="shared" si="18"/>
        <v>0</v>
      </c>
      <c r="U61" s="65">
        <f t="shared" si="18"/>
        <v>0</v>
      </c>
      <c r="V61" s="65">
        <f t="shared" si="18"/>
        <v>0</v>
      </c>
      <c r="W61" s="65">
        <f t="shared" si="18"/>
        <v>0</v>
      </c>
      <c r="X61" s="65">
        <f t="shared" si="18"/>
        <v>0</v>
      </c>
      <c r="Y61" s="65">
        <f t="shared" si="18"/>
        <v>0</v>
      </c>
      <c r="Z61" s="65">
        <f t="shared" si="18"/>
        <v>0</v>
      </c>
      <c r="AB61" s="20"/>
    </row>
    <row r="62" spans="1:30" s="24" customFormat="1" ht="14.25" customHeight="1" x14ac:dyDescent="0.2">
      <c r="A62" s="20"/>
      <c r="B62" s="2"/>
      <c r="C62" s="102" t="s">
        <v>205</v>
      </c>
      <c r="D62" s="103"/>
      <c r="E62" s="103"/>
      <c r="F62" s="103"/>
      <c r="G62" s="104"/>
      <c r="I62" s="70" t="s">
        <v>76</v>
      </c>
      <c r="K62" s="106"/>
      <c r="M62" s="65">
        <f>M57*M41*M49</f>
        <v>0</v>
      </c>
      <c r="N62" s="65">
        <f t="shared" ref="N62:Z62" si="19">N57*N41*N49</f>
        <v>0</v>
      </c>
      <c r="O62" s="65">
        <f t="shared" si="19"/>
        <v>0</v>
      </c>
      <c r="P62" s="65">
        <f t="shared" si="19"/>
        <v>0</v>
      </c>
      <c r="Q62" s="65">
        <f t="shared" si="19"/>
        <v>0</v>
      </c>
      <c r="R62" s="65">
        <f t="shared" si="19"/>
        <v>0</v>
      </c>
      <c r="S62" s="65">
        <f t="shared" si="19"/>
        <v>0</v>
      </c>
      <c r="T62" s="65">
        <f t="shared" si="19"/>
        <v>0</v>
      </c>
      <c r="U62" s="65">
        <f t="shared" si="19"/>
        <v>0</v>
      </c>
      <c r="V62" s="65">
        <f t="shared" si="19"/>
        <v>0</v>
      </c>
      <c r="W62" s="65">
        <f t="shared" si="19"/>
        <v>0</v>
      </c>
      <c r="X62" s="65">
        <f t="shared" si="19"/>
        <v>0</v>
      </c>
      <c r="Y62" s="65">
        <f t="shared" si="19"/>
        <v>0</v>
      </c>
      <c r="Z62" s="65">
        <f t="shared" si="19"/>
        <v>0</v>
      </c>
      <c r="AB62" s="20"/>
    </row>
    <row r="63" spans="1:30" s="24" customFormat="1" ht="16.5" customHeight="1" x14ac:dyDescent="0.2">
      <c r="A63" s="20"/>
      <c r="B63" s="2"/>
      <c r="C63" s="26" t="s">
        <v>196</v>
      </c>
      <c r="D63" s="27"/>
      <c r="E63" s="27"/>
      <c r="F63" s="27"/>
      <c r="G63" s="28"/>
      <c r="I63" s="70" t="s">
        <v>76</v>
      </c>
      <c r="K63" s="106"/>
      <c r="M63" s="66">
        <f>M58*M42*M50</f>
        <v>0</v>
      </c>
      <c r="N63" s="66">
        <f t="shared" ref="N63:Z63" si="20">N58*N42*N50</f>
        <v>0</v>
      </c>
      <c r="O63" s="66">
        <f t="shared" si="20"/>
        <v>0</v>
      </c>
      <c r="P63" s="66">
        <f t="shared" si="20"/>
        <v>0</v>
      </c>
      <c r="Q63" s="66">
        <f t="shared" si="20"/>
        <v>0</v>
      </c>
      <c r="R63" s="66">
        <f t="shared" si="20"/>
        <v>0</v>
      </c>
      <c r="S63" s="66">
        <f t="shared" si="20"/>
        <v>0</v>
      </c>
      <c r="T63" s="66">
        <f t="shared" si="20"/>
        <v>0</v>
      </c>
      <c r="U63" s="66">
        <f t="shared" si="20"/>
        <v>0</v>
      </c>
      <c r="V63" s="66">
        <f t="shared" si="20"/>
        <v>0</v>
      </c>
      <c r="W63" s="66">
        <f t="shared" si="20"/>
        <v>0</v>
      </c>
      <c r="X63" s="66">
        <f t="shared" si="20"/>
        <v>0</v>
      </c>
      <c r="Y63" s="66">
        <f t="shared" si="20"/>
        <v>0</v>
      </c>
      <c r="Z63" s="66">
        <f t="shared" si="20"/>
        <v>0</v>
      </c>
      <c r="AB63" s="20"/>
    </row>
    <row r="64" spans="1:30" s="24" customFormat="1" ht="16.5" customHeight="1" x14ac:dyDescent="0.2">
      <c r="A64" s="20"/>
      <c r="B64" s="2"/>
      <c r="C64" s="102" t="s">
        <v>195</v>
      </c>
      <c r="D64" s="103"/>
      <c r="E64" s="103"/>
      <c r="F64" s="103"/>
      <c r="G64" s="104"/>
      <c r="I64" s="70" t="s">
        <v>76</v>
      </c>
      <c r="K64" s="106"/>
      <c r="M64" s="67">
        <f>IFERROR(M$55*M$42*M$50,0)</f>
        <v>0</v>
      </c>
      <c r="N64" s="67">
        <f t="shared" ref="N64:Z64" si="21">IFERROR(N$55*N$42*N$50,0)</f>
        <v>0</v>
      </c>
      <c r="O64" s="67">
        <f t="shared" si="21"/>
        <v>0</v>
      </c>
      <c r="P64" s="67">
        <f t="shared" si="21"/>
        <v>0</v>
      </c>
      <c r="Q64" s="67">
        <f t="shared" si="21"/>
        <v>0</v>
      </c>
      <c r="R64" s="67">
        <f t="shared" si="21"/>
        <v>0</v>
      </c>
      <c r="S64" s="67">
        <f t="shared" si="21"/>
        <v>0</v>
      </c>
      <c r="T64" s="67">
        <f t="shared" si="21"/>
        <v>0</v>
      </c>
      <c r="U64" s="67">
        <f t="shared" si="21"/>
        <v>0</v>
      </c>
      <c r="V64" s="67">
        <f t="shared" si="21"/>
        <v>0</v>
      </c>
      <c r="W64" s="67">
        <f t="shared" si="21"/>
        <v>0</v>
      </c>
      <c r="X64" s="67">
        <f t="shared" si="21"/>
        <v>0</v>
      </c>
      <c r="Y64" s="67">
        <f t="shared" si="21"/>
        <v>0</v>
      </c>
      <c r="Z64" s="67">
        <f t="shared" si="21"/>
        <v>0</v>
      </c>
      <c r="AB64" s="20"/>
    </row>
    <row r="65" spans="1:28" s="24" customFormat="1" ht="16.5" customHeight="1" x14ac:dyDescent="0.2">
      <c r="A65" s="20"/>
      <c r="B65" s="2"/>
      <c r="C65" s="102" t="s">
        <v>194</v>
      </c>
      <c r="D65" s="103"/>
      <c r="E65" s="103"/>
      <c r="F65" s="103"/>
      <c r="G65" s="104"/>
      <c r="I65" s="70" t="s">
        <v>76</v>
      </c>
      <c r="K65" s="106"/>
      <c r="M65" s="67">
        <f>M56*M42*M50</f>
        <v>0</v>
      </c>
      <c r="N65" s="67">
        <f t="shared" ref="N65:Z65" si="22">N56*N42*N50</f>
        <v>0</v>
      </c>
      <c r="O65" s="67">
        <f t="shared" si="22"/>
        <v>0</v>
      </c>
      <c r="P65" s="67">
        <f t="shared" si="22"/>
        <v>0</v>
      </c>
      <c r="Q65" s="67">
        <f t="shared" si="22"/>
        <v>0</v>
      </c>
      <c r="R65" s="67">
        <f t="shared" si="22"/>
        <v>0</v>
      </c>
      <c r="S65" s="67">
        <f t="shared" si="22"/>
        <v>0</v>
      </c>
      <c r="T65" s="67">
        <f t="shared" si="22"/>
        <v>0</v>
      </c>
      <c r="U65" s="67">
        <f t="shared" si="22"/>
        <v>0</v>
      </c>
      <c r="V65" s="67">
        <f t="shared" si="22"/>
        <v>0</v>
      </c>
      <c r="W65" s="67">
        <f t="shared" si="22"/>
        <v>0</v>
      </c>
      <c r="X65" s="67">
        <f t="shared" si="22"/>
        <v>0</v>
      </c>
      <c r="Y65" s="67">
        <f t="shared" si="22"/>
        <v>0</v>
      </c>
      <c r="Z65" s="67">
        <f t="shared" si="22"/>
        <v>0</v>
      </c>
      <c r="AB65" s="20"/>
    </row>
    <row r="66" spans="1:28" s="24" customFormat="1" ht="16.5" customHeight="1" x14ac:dyDescent="0.2">
      <c r="A66" s="20"/>
      <c r="B66" s="2"/>
      <c r="C66" s="102" t="s">
        <v>205</v>
      </c>
      <c r="D66" s="103"/>
      <c r="E66" s="103"/>
      <c r="F66" s="103"/>
      <c r="G66" s="104"/>
      <c r="I66" s="70" t="s">
        <v>76</v>
      </c>
      <c r="K66" s="106"/>
      <c r="M66" s="67">
        <f>M57*M50*M42</f>
        <v>0</v>
      </c>
      <c r="N66" s="67">
        <f t="shared" ref="N66:Z66" si="23">N57*N50*N42</f>
        <v>0</v>
      </c>
      <c r="O66" s="67">
        <f t="shared" si="23"/>
        <v>0</v>
      </c>
      <c r="P66" s="67">
        <f t="shared" si="23"/>
        <v>0</v>
      </c>
      <c r="Q66" s="67">
        <f t="shared" si="23"/>
        <v>0</v>
      </c>
      <c r="R66" s="67">
        <f t="shared" si="23"/>
        <v>0</v>
      </c>
      <c r="S66" s="67">
        <f t="shared" si="23"/>
        <v>0</v>
      </c>
      <c r="T66" s="67">
        <f t="shared" si="23"/>
        <v>0</v>
      </c>
      <c r="U66" s="67">
        <f t="shared" si="23"/>
        <v>0</v>
      </c>
      <c r="V66" s="67">
        <f t="shared" si="23"/>
        <v>0</v>
      </c>
      <c r="W66" s="67">
        <f t="shared" si="23"/>
        <v>0</v>
      </c>
      <c r="X66" s="67">
        <f t="shared" si="23"/>
        <v>0</v>
      </c>
      <c r="Y66" s="67">
        <f t="shared" si="23"/>
        <v>0</v>
      </c>
      <c r="Z66" s="67">
        <f t="shared" si="23"/>
        <v>0</v>
      </c>
      <c r="AB66" s="20"/>
    </row>
    <row r="67" spans="1:28" s="24" customFormat="1" ht="17.25" customHeight="1" x14ac:dyDescent="0.2">
      <c r="A67" s="20"/>
      <c r="B67" s="2"/>
      <c r="C67" s="26" t="s">
        <v>88</v>
      </c>
      <c r="D67" s="27"/>
      <c r="E67" s="27"/>
      <c r="F67" s="27"/>
      <c r="G67" s="28"/>
      <c r="I67" s="70" t="s">
        <v>76</v>
      </c>
      <c r="K67" s="4"/>
      <c r="M67" s="66">
        <f>M58*M44</f>
        <v>0</v>
      </c>
      <c r="N67" s="66">
        <f t="shared" ref="N67:Z67" si="24">N58*N44</f>
        <v>0</v>
      </c>
      <c r="O67" s="66">
        <f t="shared" si="24"/>
        <v>0</v>
      </c>
      <c r="P67" s="66">
        <f t="shared" si="24"/>
        <v>0</v>
      </c>
      <c r="Q67" s="66">
        <f t="shared" si="24"/>
        <v>0</v>
      </c>
      <c r="R67" s="66">
        <f t="shared" si="24"/>
        <v>0</v>
      </c>
      <c r="S67" s="66">
        <f t="shared" si="24"/>
        <v>0</v>
      </c>
      <c r="T67" s="66">
        <f t="shared" si="24"/>
        <v>0</v>
      </c>
      <c r="U67" s="66">
        <f t="shared" si="24"/>
        <v>0</v>
      </c>
      <c r="V67" s="66">
        <f t="shared" si="24"/>
        <v>0</v>
      </c>
      <c r="W67" s="66">
        <f t="shared" si="24"/>
        <v>0</v>
      </c>
      <c r="X67" s="66">
        <f t="shared" si="24"/>
        <v>0</v>
      </c>
      <c r="Y67" s="66">
        <f t="shared" si="24"/>
        <v>0</v>
      </c>
      <c r="Z67" s="66">
        <f t="shared" si="24"/>
        <v>0</v>
      </c>
      <c r="AB67" s="20"/>
    </row>
    <row r="68" spans="1:28" s="24" customFormat="1" ht="17.25" customHeight="1" x14ac:dyDescent="0.2">
      <c r="A68" s="20"/>
      <c r="B68" s="2"/>
      <c r="C68" s="102" t="s">
        <v>195</v>
      </c>
      <c r="D68" s="103"/>
      <c r="E68" s="103"/>
      <c r="F68" s="103"/>
      <c r="G68" s="104"/>
      <c r="I68" s="70" t="s">
        <v>76</v>
      </c>
      <c r="K68" s="106"/>
      <c r="M68" s="67">
        <f>M55*M44</f>
        <v>0</v>
      </c>
      <c r="N68" s="67">
        <f t="shared" ref="N68:Z68" si="25">N55*N44</f>
        <v>0</v>
      </c>
      <c r="O68" s="67">
        <f t="shared" si="25"/>
        <v>0</v>
      </c>
      <c r="P68" s="67">
        <f t="shared" si="25"/>
        <v>0</v>
      </c>
      <c r="Q68" s="67">
        <f t="shared" si="25"/>
        <v>0</v>
      </c>
      <c r="R68" s="67">
        <f t="shared" si="25"/>
        <v>0</v>
      </c>
      <c r="S68" s="67">
        <f t="shared" si="25"/>
        <v>0</v>
      </c>
      <c r="T68" s="67">
        <f t="shared" si="25"/>
        <v>0</v>
      </c>
      <c r="U68" s="67">
        <f t="shared" si="25"/>
        <v>0</v>
      </c>
      <c r="V68" s="67">
        <f t="shared" si="25"/>
        <v>0</v>
      </c>
      <c r="W68" s="67">
        <f t="shared" si="25"/>
        <v>0</v>
      </c>
      <c r="X68" s="67">
        <f t="shared" si="25"/>
        <v>0</v>
      </c>
      <c r="Y68" s="67">
        <f t="shared" si="25"/>
        <v>0</v>
      </c>
      <c r="Z68" s="67">
        <f t="shared" si="25"/>
        <v>0</v>
      </c>
      <c r="AB68" s="20"/>
    </row>
    <row r="69" spans="1:28" s="24" customFormat="1" ht="17.25" customHeight="1" x14ac:dyDescent="0.2">
      <c r="A69" s="20"/>
      <c r="B69" s="2"/>
      <c r="C69" s="102" t="s">
        <v>194</v>
      </c>
      <c r="D69" s="103"/>
      <c r="E69" s="103"/>
      <c r="F69" s="103"/>
      <c r="G69" s="104"/>
      <c r="I69" s="70" t="s">
        <v>76</v>
      </c>
      <c r="K69" s="106"/>
      <c r="M69" s="67">
        <f>M56*M44</f>
        <v>0</v>
      </c>
      <c r="N69" s="67">
        <f t="shared" ref="N69:Z69" si="26">N56*N44</f>
        <v>0</v>
      </c>
      <c r="O69" s="67">
        <f t="shared" si="26"/>
        <v>0</v>
      </c>
      <c r="P69" s="67">
        <f t="shared" si="26"/>
        <v>0</v>
      </c>
      <c r="Q69" s="67">
        <f t="shared" si="26"/>
        <v>0</v>
      </c>
      <c r="R69" s="67">
        <f t="shared" si="26"/>
        <v>0</v>
      </c>
      <c r="S69" s="67">
        <f t="shared" si="26"/>
        <v>0</v>
      </c>
      <c r="T69" s="67">
        <f t="shared" si="26"/>
        <v>0</v>
      </c>
      <c r="U69" s="67">
        <f t="shared" si="26"/>
        <v>0</v>
      </c>
      <c r="V69" s="67">
        <f t="shared" si="26"/>
        <v>0</v>
      </c>
      <c r="W69" s="67">
        <f t="shared" si="26"/>
        <v>0</v>
      </c>
      <c r="X69" s="67">
        <f t="shared" si="26"/>
        <v>0</v>
      </c>
      <c r="Y69" s="67">
        <f t="shared" si="26"/>
        <v>0</v>
      </c>
      <c r="Z69" s="67">
        <f t="shared" si="26"/>
        <v>0</v>
      </c>
      <c r="AB69" s="20"/>
    </row>
    <row r="70" spans="1:28" s="24" customFormat="1" ht="17.25" customHeight="1" x14ac:dyDescent="0.2">
      <c r="A70" s="20"/>
      <c r="B70" s="2"/>
      <c r="C70" s="102" t="s">
        <v>205</v>
      </c>
      <c r="D70" s="103"/>
      <c r="E70" s="103"/>
      <c r="F70" s="103"/>
      <c r="G70" s="104"/>
      <c r="I70" s="70" t="s">
        <v>76</v>
      </c>
      <c r="K70" s="106"/>
      <c r="M70" s="67">
        <f>M57*M44</f>
        <v>0</v>
      </c>
      <c r="N70" s="67">
        <f t="shared" ref="N70:Z70" si="27">N57*N44</f>
        <v>0</v>
      </c>
      <c r="O70" s="67">
        <f t="shared" si="27"/>
        <v>0</v>
      </c>
      <c r="P70" s="67">
        <f t="shared" si="27"/>
        <v>0</v>
      </c>
      <c r="Q70" s="67">
        <f t="shared" si="27"/>
        <v>0</v>
      </c>
      <c r="R70" s="67">
        <f t="shared" si="27"/>
        <v>0</v>
      </c>
      <c r="S70" s="67">
        <f t="shared" si="27"/>
        <v>0</v>
      </c>
      <c r="T70" s="67">
        <f t="shared" si="27"/>
        <v>0</v>
      </c>
      <c r="U70" s="67">
        <f t="shared" si="27"/>
        <v>0</v>
      </c>
      <c r="V70" s="67">
        <f t="shared" si="27"/>
        <v>0</v>
      </c>
      <c r="W70" s="67">
        <f t="shared" si="27"/>
        <v>0</v>
      </c>
      <c r="X70" s="67">
        <f t="shared" si="27"/>
        <v>0</v>
      </c>
      <c r="Y70" s="67">
        <f t="shared" si="27"/>
        <v>0</v>
      </c>
      <c r="Z70" s="67">
        <f t="shared" si="27"/>
        <v>0</v>
      </c>
      <c r="AB70" s="20"/>
    </row>
    <row r="71" spans="1:28" s="24" customFormat="1" ht="15.75" customHeight="1" x14ac:dyDescent="0.2">
      <c r="A71" s="20"/>
      <c r="B71" s="2"/>
      <c r="C71" s="26" t="s">
        <v>89</v>
      </c>
      <c r="D71" s="27"/>
      <c r="E71" s="27"/>
      <c r="F71" s="27"/>
      <c r="G71" s="28"/>
      <c r="I71" s="70" t="s">
        <v>76</v>
      </c>
      <c r="K71" s="4"/>
      <c r="M71" s="66">
        <f>M58*$M$45</f>
        <v>0</v>
      </c>
      <c r="N71" s="66">
        <f t="shared" ref="N71:Z71" si="28">N58*$M$45</f>
        <v>0</v>
      </c>
      <c r="O71" s="66">
        <f t="shared" si="28"/>
        <v>0</v>
      </c>
      <c r="P71" s="66">
        <f t="shared" si="28"/>
        <v>0</v>
      </c>
      <c r="Q71" s="66">
        <f t="shared" si="28"/>
        <v>0</v>
      </c>
      <c r="R71" s="66">
        <f t="shared" si="28"/>
        <v>0</v>
      </c>
      <c r="S71" s="66">
        <f t="shared" si="28"/>
        <v>0</v>
      </c>
      <c r="T71" s="66">
        <f t="shared" si="28"/>
        <v>0</v>
      </c>
      <c r="U71" s="66">
        <f t="shared" si="28"/>
        <v>0</v>
      </c>
      <c r="V71" s="66">
        <f t="shared" si="28"/>
        <v>0</v>
      </c>
      <c r="W71" s="66">
        <f t="shared" si="28"/>
        <v>0</v>
      </c>
      <c r="X71" s="66">
        <f t="shared" si="28"/>
        <v>0</v>
      </c>
      <c r="Y71" s="66">
        <f t="shared" si="28"/>
        <v>0</v>
      </c>
      <c r="Z71" s="66">
        <f t="shared" si="28"/>
        <v>0</v>
      </c>
      <c r="AB71" s="20"/>
    </row>
    <row r="72" spans="1:28" s="24" customFormat="1" ht="15.75" customHeight="1" x14ac:dyDescent="0.2">
      <c r="A72" s="20"/>
      <c r="B72" s="2"/>
      <c r="C72" s="102" t="s">
        <v>195</v>
      </c>
      <c r="D72" s="103"/>
      <c r="E72" s="103"/>
      <c r="F72" s="103"/>
      <c r="G72" s="104"/>
      <c r="I72" s="70" t="s">
        <v>76</v>
      </c>
      <c r="K72" s="106"/>
      <c r="M72" s="67">
        <f>M55*M45</f>
        <v>0</v>
      </c>
      <c r="N72" s="67">
        <f t="shared" ref="N72:Z72" si="29">N55*N45</f>
        <v>0</v>
      </c>
      <c r="O72" s="67">
        <f t="shared" si="29"/>
        <v>0</v>
      </c>
      <c r="P72" s="67">
        <f t="shared" si="29"/>
        <v>0</v>
      </c>
      <c r="Q72" s="67">
        <f t="shared" si="29"/>
        <v>0</v>
      </c>
      <c r="R72" s="67">
        <f t="shared" si="29"/>
        <v>0</v>
      </c>
      <c r="S72" s="67">
        <f t="shared" si="29"/>
        <v>0</v>
      </c>
      <c r="T72" s="67">
        <f t="shared" si="29"/>
        <v>0</v>
      </c>
      <c r="U72" s="67">
        <f t="shared" si="29"/>
        <v>0</v>
      </c>
      <c r="V72" s="67">
        <f t="shared" si="29"/>
        <v>0</v>
      </c>
      <c r="W72" s="67">
        <f t="shared" si="29"/>
        <v>0</v>
      </c>
      <c r="X72" s="67">
        <f t="shared" si="29"/>
        <v>0</v>
      </c>
      <c r="Y72" s="67">
        <f t="shared" si="29"/>
        <v>0</v>
      </c>
      <c r="Z72" s="67">
        <f t="shared" si="29"/>
        <v>0</v>
      </c>
      <c r="AB72" s="20"/>
    </row>
    <row r="73" spans="1:28" s="24" customFormat="1" ht="15.75" customHeight="1" x14ac:dyDescent="0.2">
      <c r="A73" s="20"/>
      <c r="B73" s="2"/>
      <c r="C73" s="102" t="s">
        <v>194</v>
      </c>
      <c r="D73" s="103"/>
      <c r="E73" s="103"/>
      <c r="F73" s="103"/>
      <c r="G73" s="104"/>
      <c r="I73" s="70" t="s">
        <v>76</v>
      </c>
      <c r="K73" s="106"/>
      <c r="M73" s="67">
        <f>M56*M45</f>
        <v>0</v>
      </c>
      <c r="N73" s="67">
        <f t="shared" ref="N73:Z73" si="30">N56*N45</f>
        <v>0</v>
      </c>
      <c r="O73" s="67">
        <f t="shared" si="30"/>
        <v>0</v>
      </c>
      <c r="P73" s="67">
        <f t="shared" si="30"/>
        <v>0</v>
      </c>
      <c r="Q73" s="67">
        <f t="shared" si="30"/>
        <v>0</v>
      </c>
      <c r="R73" s="67">
        <f t="shared" si="30"/>
        <v>0</v>
      </c>
      <c r="S73" s="67">
        <f t="shared" si="30"/>
        <v>0</v>
      </c>
      <c r="T73" s="67">
        <f t="shared" si="30"/>
        <v>0</v>
      </c>
      <c r="U73" s="67">
        <f t="shared" si="30"/>
        <v>0</v>
      </c>
      <c r="V73" s="67">
        <f t="shared" si="30"/>
        <v>0</v>
      </c>
      <c r="W73" s="67">
        <f t="shared" si="30"/>
        <v>0</v>
      </c>
      <c r="X73" s="67">
        <f t="shared" si="30"/>
        <v>0</v>
      </c>
      <c r="Y73" s="67">
        <f t="shared" si="30"/>
        <v>0</v>
      </c>
      <c r="Z73" s="67">
        <f t="shared" si="30"/>
        <v>0</v>
      </c>
      <c r="AB73" s="20"/>
    </row>
    <row r="74" spans="1:28" s="24" customFormat="1" ht="15.75" customHeight="1" x14ac:dyDescent="0.2">
      <c r="A74" s="20"/>
      <c r="B74" s="2"/>
      <c r="C74" s="102" t="s">
        <v>205</v>
      </c>
      <c r="D74" s="103"/>
      <c r="E74" s="103"/>
      <c r="F74" s="103"/>
      <c r="G74" s="104"/>
      <c r="I74" s="70" t="s">
        <v>76</v>
      </c>
      <c r="K74" s="106"/>
      <c r="M74" s="67">
        <f>M57*M45</f>
        <v>0</v>
      </c>
      <c r="N74" s="67">
        <f t="shared" ref="N74:Z74" si="31">N57*N45</f>
        <v>0</v>
      </c>
      <c r="O74" s="67">
        <f t="shared" si="31"/>
        <v>0</v>
      </c>
      <c r="P74" s="67">
        <f t="shared" si="31"/>
        <v>0</v>
      </c>
      <c r="Q74" s="67">
        <f t="shared" si="31"/>
        <v>0</v>
      </c>
      <c r="R74" s="67">
        <f t="shared" si="31"/>
        <v>0</v>
      </c>
      <c r="S74" s="67">
        <f t="shared" si="31"/>
        <v>0</v>
      </c>
      <c r="T74" s="67">
        <f t="shared" si="31"/>
        <v>0</v>
      </c>
      <c r="U74" s="67">
        <f t="shared" si="31"/>
        <v>0</v>
      </c>
      <c r="V74" s="67">
        <f t="shared" si="31"/>
        <v>0</v>
      </c>
      <c r="W74" s="67">
        <f t="shared" si="31"/>
        <v>0</v>
      </c>
      <c r="X74" s="67">
        <f t="shared" si="31"/>
        <v>0</v>
      </c>
      <c r="Y74" s="67">
        <f t="shared" si="31"/>
        <v>0</v>
      </c>
      <c r="Z74" s="67">
        <f t="shared" si="31"/>
        <v>0</v>
      </c>
      <c r="AB74" s="20"/>
    </row>
    <row r="75" spans="1:28" s="24" customFormat="1" ht="19.5" customHeight="1" x14ac:dyDescent="0.2">
      <c r="A75" s="20"/>
      <c r="B75" s="2"/>
      <c r="C75" s="26" t="s">
        <v>90</v>
      </c>
      <c r="D75" s="27"/>
      <c r="E75" s="27"/>
      <c r="F75" s="27"/>
      <c r="G75" s="28"/>
      <c r="I75" s="70" t="s">
        <v>76</v>
      </c>
      <c r="K75" s="4"/>
      <c r="M75" s="66">
        <f>M58*M43*M51</f>
        <v>0</v>
      </c>
      <c r="N75" s="66">
        <f t="shared" ref="N75:Z75" si="32">N58*N43*N51</f>
        <v>0</v>
      </c>
      <c r="O75" s="66">
        <f t="shared" si="32"/>
        <v>0</v>
      </c>
      <c r="P75" s="66">
        <f t="shared" si="32"/>
        <v>0</v>
      </c>
      <c r="Q75" s="66">
        <f t="shared" si="32"/>
        <v>0</v>
      </c>
      <c r="R75" s="66">
        <f t="shared" si="32"/>
        <v>0</v>
      </c>
      <c r="S75" s="66">
        <f t="shared" si="32"/>
        <v>0</v>
      </c>
      <c r="T75" s="66">
        <f t="shared" si="32"/>
        <v>0</v>
      </c>
      <c r="U75" s="66">
        <f t="shared" si="32"/>
        <v>0</v>
      </c>
      <c r="V75" s="66">
        <f t="shared" si="32"/>
        <v>0</v>
      </c>
      <c r="W75" s="66">
        <f t="shared" si="32"/>
        <v>0</v>
      </c>
      <c r="X75" s="66">
        <f t="shared" si="32"/>
        <v>0</v>
      </c>
      <c r="Y75" s="66">
        <f t="shared" si="32"/>
        <v>0</v>
      </c>
      <c r="Z75" s="66">
        <f t="shared" si="32"/>
        <v>0</v>
      </c>
      <c r="AB75" s="20"/>
    </row>
    <row r="76" spans="1:28" s="24" customFormat="1" ht="19.5" customHeight="1" x14ac:dyDescent="0.2">
      <c r="A76" s="20"/>
      <c r="B76" s="2"/>
      <c r="C76" s="102" t="s">
        <v>195</v>
      </c>
      <c r="D76" s="103"/>
      <c r="E76" s="103"/>
      <c r="F76" s="103"/>
      <c r="G76" s="104"/>
      <c r="I76" s="70" t="s">
        <v>76</v>
      </c>
      <c r="K76" s="106"/>
      <c r="M76" s="67">
        <f>M55*M43*M51</f>
        <v>0</v>
      </c>
      <c r="N76" s="67">
        <f t="shared" ref="N76:Z76" si="33">N55*N43*N51</f>
        <v>0</v>
      </c>
      <c r="O76" s="67">
        <f t="shared" si="33"/>
        <v>0</v>
      </c>
      <c r="P76" s="67">
        <f t="shared" si="33"/>
        <v>0</v>
      </c>
      <c r="Q76" s="67">
        <f t="shared" si="33"/>
        <v>0</v>
      </c>
      <c r="R76" s="67">
        <f t="shared" si="33"/>
        <v>0</v>
      </c>
      <c r="S76" s="67">
        <f t="shared" si="33"/>
        <v>0</v>
      </c>
      <c r="T76" s="67">
        <f t="shared" si="33"/>
        <v>0</v>
      </c>
      <c r="U76" s="67">
        <f t="shared" si="33"/>
        <v>0</v>
      </c>
      <c r="V76" s="67">
        <f t="shared" si="33"/>
        <v>0</v>
      </c>
      <c r="W76" s="67">
        <f t="shared" si="33"/>
        <v>0</v>
      </c>
      <c r="X76" s="67">
        <f t="shared" si="33"/>
        <v>0</v>
      </c>
      <c r="Y76" s="67">
        <f t="shared" si="33"/>
        <v>0</v>
      </c>
      <c r="Z76" s="67">
        <f t="shared" si="33"/>
        <v>0</v>
      </c>
      <c r="AB76" s="20"/>
    </row>
    <row r="77" spans="1:28" s="24" customFormat="1" ht="19.5" customHeight="1" x14ac:dyDescent="0.2">
      <c r="A77" s="20"/>
      <c r="B77" s="2"/>
      <c r="C77" s="102" t="s">
        <v>194</v>
      </c>
      <c r="D77" s="103"/>
      <c r="E77" s="103"/>
      <c r="F77" s="103"/>
      <c r="G77" s="104"/>
      <c r="I77" s="70" t="s">
        <v>76</v>
      </c>
      <c r="K77" s="106"/>
      <c r="M77" s="67">
        <f>M56*M43*M51</f>
        <v>0</v>
      </c>
      <c r="N77" s="67">
        <f t="shared" ref="N77:Z77" si="34">N56*N43*N51</f>
        <v>0</v>
      </c>
      <c r="O77" s="67">
        <f t="shared" si="34"/>
        <v>0</v>
      </c>
      <c r="P77" s="67">
        <f t="shared" si="34"/>
        <v>0</v>
      </c>
      <c r="Q77" s="67">
        <f t="shared" si="34"/>
        <v>0</v>
      </c>
      <c r="R77" s="67">
        <f t="shared" si="34"/>
        <v>0</v>
      </c>
      <c r="S77" s="67">
        <f t="shared" si="34"/>
        <v>0</v>
      </c>
      <c r="T77" s="67">
        <f t="shared" si="34"/>
        <v>0</v>
      </c>
      <c r="U77" s="67">
        <f t="shared" si="34"/>
        <v>0</v>
      </c>
      <c r="V77" s="67">
        <f t="shared" si="34"/>
        <v>0</v>
      </c>
      <c r="W77" s="67">
        <f t="shared" si="34"/>
        <v>0</v>
      </c>
      <c r="X77" s="67">
        <f t="shared" si="34"/>
        <v>0</v>
      </c>
      <c r="Y77" s="67">
        <f t="shared" si="34"/>
        <v>0</v>
      </c>
      <c r="Z77" s="67">
        <f t="shared" si="34"/>
        <v>0</v>
      </c>
      <c r="AB77" s="20"/>
    </row>
    <row r="78" spans="1:28" s="24" customFormat="1" ht="19.5" customHeight="1" x14ac:dyDescent="0.2">
      <c r="A78" s="20"/>
      <c r="B78" s="2"/>
      <c r="C78" s="102" t="s">
        <v>205</v>
      </c>
      <c r="D78" s="103"/>
      <c r="E78" s="103"/>
      <c r="F78" s="103"/>
      <c r="G78" s="104"/>
      <c r="I78" s="70" t="s">
        <v>76</v>
      </c>
      <c r="K78" s="106"/>
      <c r="M78" s="67">
        <f>M57*M43*M51</f>
        <v>0</v>
      </c>
      <c r="N78" s="67">
        <f t="shared" ref="N78:Z78" si="35">N57*N43*N51</f>
        <v>0</v>
      </c>
      <c r="O78" s="67">
        <f t="shared" si="35"/>
        <v>0</v>
      </c>
      <c r="P78" s="67">
        <f t="shared" si="35"/>
        <v>0</v>
      </c>
      <c r="Q78" s="67">
        <f t="shared" si="35"/>
        <v>0</v>
      </c>
      <c r="R78" s="67">
        <f t="shared" si="35"/>
        <v>0</v>
      </c>
      <c r="S78" s="67">
        <f t="shared" si="35"/>
        <v>0</v>
      </c>
      <c r="T78" s="67">
        <f t="shared" si="35"/>
        <v>0</v>
      </c>
      <c r="U78" s="67">
        <f t="shared" si="35"/>
        <v>0</v>
      </c>
      <c r="V78" s="67">
        <f t="shared" si="35"/>
        <v>0</v>
      </c>
      <c r="W78" s="67">
        <f t="shared" si="35"/>
        <v>0</v>
      </c>
      <c r="X78" s="67">
        <f t="shared" si="35"/>
        <v>0</v>
      </c>
      <c r="Y78" s="67">
        <f t="shared" si="35"/>
        <v>0</v>
      </c>
      <c r="Z78" s="67">
        <f t="shared" si="35"/>
        <v>0</v>
      </c>
      <c r="AB78" s="20"/>
    </row>
    <row r="79" spans="1:28" s="24" customFormat="1" ht="18" customHeight="1" x14ac:dyDescent="0.2">
      <c r="A79" s="20"/>
      <c r="B79" s="2"/>
      <c r="C79" s="26" t="s">
        <v>91</v>
      </c>
      <c r="D79" s="27"/>
      <c r="E79" s="27"/>
      <c r="F79" s="27"/>
      <c r="G79" s="28"/>
      <c r="I79" s="70" t="s">
        <v>76</v>
      </c>
      <c r="K79" s="4"/>
      <c r="M79" s="66">
        <f t="shared" ref="M79:Z79" si="36">M58-M59-M63-M67-M71-M75</f>
        <v>0</v>
      </c>
      <c r="N79" s="66">
        <f t="shared" si="36"/>
        <v>0</v>
      </c>
      <c r="O79" s="66">
        <f t="shared" si="36"/>
        <v>0</v>
      </c>
      <c r="P79" s="66">
        <f t="shared" si="36"/>
        <v>0</v>
      </c>
      <c r="Q79" s="66">
        <f t="shared" si="36"/>
        <v>0</v>
      </c>
      <c r="R79" s="66">
        <f t="shared" si="36"/>
        <v>0</v>
      </c>
      <c r="S79" s="66">
        <f t="shared" si="36"/>
        <v>0</v>
      </c>
      <c r="T79" s="66">
        <f t="shared" si="36"/>
        <v>0</v>
      </c>
      <c r="U79" s="66">
        <f t="shared" si="36"/>
        <v>0</v>
      </c>
      <c r="V79" s="66">
        <f t="shared" si="36"/>
        <v>0</v>
      </c>
      <c r="W79" s="66">
        <f t="shared" si="36"/>
        <v>0</v>
      </c>
      <c r="X79" s="66">
        <f t="shared" si="36"/>
        <v>0</v>
      </c>
      <c r="Y79" s="66">
        <f t="shared" si="36"/>
        <v>0</v>
      </c>
      <c r="Z79" s="66">
        <f t="shared" si="36"/>
        <v>0</v>
      </c>
      <c r="AB79" s="20"/>
    </row>
    <row r="80" spans="1:28" s="24" customFormat="1" ht="18" customHeight="1" x14ac:dyDescent="0.2">
      <c r="A80" s="20"/>
      <c r="B80" s="2"/>
      <c r="C80" s="102" t="s">
        <v>195</v>
      </c>
      <c r="D80" s="103"/>
      <c r="E80" s="103"/>
      <c r="F80" s="103"/>
      <c r="G80" s="104"/>
      <c r="I80" s="70" t="s">
        <v>76</v>
      </c>
      <c r="K80" s="106"/>
      <c r="M80" s="67">
        <f>M55-M60-M64-M68-M72-M76</f>
        <v>0</v>
      </c>
      <c r="N80" s="67">
        <f t="shared" ref="N80:Z80" si="37">N55-N60-N64-N68-N72-N76</f>
        <v>0</v>
      </c>
      <c r="O80" s="67">
        <f t="shared" si="37"/>
        <v>0</v>
      </c>
      <c r="P80" s="67">
        <f t="shared" si="37"/>
        <v>0</v>
      </c>
      <c r="Q80" s="67">
        <f t="shared" si="37"/>
        <v>0</v>
      </c>
      <c r="R80" s="67">
        <f t="shared" si="37"/>
        <v>0</v>
      </c>
      <c r="S80" s="67">
        <f t="shared" si="37"/>
        <v>0</v>
      </c>
      <c r="T80" s="67">
        <f t="shared" si="37"/>
        <v>0</v>
      </c>
      <c r="U80" s="67">
        <f t="shared" si="37"/>
        <v>0</v>
      </c>
      <c r="V80" s="67">
        <f t="shared" si="37"/>
        <v>0</v>
      </c>
      <c r="W80" s="67">
        <f t="shared" si="37"/>
        <v>0</v>
      </c>
      <c r="X80" s="67">
        <f t="shared" si="37"/>
        <v>0</v>
      </c>
      <c r="Y80" s="67">
        <f t="shared" si="37"/>
        <v>0</v>
      </c>
      <c r="Z80" s="67">
        <f t="shared" si="37"/>
        <v>0</v>
      </c>
      <c r="AB80" s="20"/>
    </row>
    <row r="81" spans="1:28" s="24" customFormat="1" ht="18" customHeight="1" x14ac:dyDescent="0.2">
      <c r="A81" s="20"/>
      <c r="B81" s="2"/>
      <c r="C81" s="102" t="s">
        <v>194</v>
      </c>
      <c r="D81" s="103"/>
      <c r="E81" s="103"/>
      <c r="F81" s="103"/>
      <c r="G81" s="104"/>
      <c r="I81" s="70" t="s">
        <v>76</v>
      </c>
      <c r="K81" s="106"/>
      <c r="M81" s="67">
        <f t="shared" ref="M81:Z82" si="38">M56-M61-M65-M69-M73-M77</f>
        <v>0</v>
      </c>
      <c r="N81" s="67">
        <f t="shared" si="38"/>
        <v>0</v>
      </c>
      <c r="O81" s="67">
        <f t="shared" si="38"/>
        <v>0</v>
      </c>
      <c r="P81" s="67">
        <f t="shared" si="38"/>
        <v>0</v>
      </c>
      <c r="Q81" s="67">
        <f t="shared" si="38"/>
        <v>0</v>
      </c>
      <c r="R81" s="67">
        <f t="shared" si="38"/>
        <v>0</v>
      </c>
      <c r="S81" s="67">
        <f t="shared" si="38"/>
        <v>0</v>
      </c>
      <c r="T81" s="67">
        <f t="shared" si="38"/>
        <v>0</v>
      </c>
      <c r="U81" s="67">
        <f t="shared" si="38"/>
        <v>0</v>
      </c>
      <c r="V81" s="67">
        <f t="shared" si="38"/>
        <v>0</v>
      </c>
      <c r="W81" s="67">
        <f t="shared" si="38"/>
        <v>0</v>
      </c>
      <c r="X81" s="67">
        <f t="shared" si="38"/>
        <v>0</v>
      </c>
      <c r="Y81" s="67">
        <f t="shared" si="38"/>
        <v>0</v>
      </c>
      <c r="Z81" s="67">
        <f t="shared" si="38"/>
        <v>0</v>
      </c>
      <c r="AB81" s="20"/>
    </row>
    <row r="82" spans="1:28" s="24" customFormat="1" ht="18" customHeight="1" x14ac:dyDescent="0.2">
      <c r="A82" s="20"/>
      <c r="B82" s="2"/>
      <c r="C82" s="102" t="s">
        <v>205</v>
      </c>
      <c r="D82" s="103"/>
      <c r="E82" s="103"/>
      <c r="F82" s="103"/>
      <c r="G82" s="104"/>
      <c r="I82" s="70" t="s">
        <v>76</v>
      </c>
      <c r="K82" s="106"/>
      <c r="M82" s="67">
        <f t="shared" si="38"/>
        <v>0</v>
      </c>
      <c r="N82" s="67">
        <f t="shared" si="38"/>
        <v>0</v>
      </c>
      <c r="O82" s="67">
        <f t="shared" si="38"/>
        <v>0</v>
      </c>
      <c r="P82" s="67">
        <f t="shared" si="38"/>
        <v>0</v>
      </c>
      <c r="Q82" s="67">
        <f t="shared" si="38"/>
        <v>0</v>
      </c>
      <c r="R82" s="67">
        <f t="shared" si="38"/>
        <v>0</v>
      </c>
      <c r="S82" s="67">
        <f t="shared" si="38"/>
        <v>0</v>
      </c>
      <c r="T82" s="67">
        <f t="shared" si="38"/>
        <v>0</v>
      </c>
      <c r="U82" s="67">
        <f t="shared" si="38"/>
        <v>0</v>
      </c>
      <c r="V82" s="67">
        <f t="shared" si="38"/>
        <v>0</v>
      </c>
      <c r="W82" s="67">
        <f t="shared" si="38"/>
        <v>0</v>
      </c>
      <c r="X82" s="67">
        <f t="shared" si="38"/>
        <v>0</v>
      </c>
      <c r="Y82" s="67">
        <f t="shared" si="38"/>
        <v>0</v>
      </c>
      <c r="Z82" s="67">
        <f t="shared" si="38"/>
        <v>0</v>
      </c>
      <c r="AB82" s="20"/>
    </row>
    <row r="83" spans="1:28" s="24" customFormat="1" x14ac:dyDescent="0.2">
      <c r="A83" s="20"/>
      <c r="B83" s="2"/>
      <c r="AB83" s="20"/>
    </row>
    <row r="84" spans="1:28" s="24" customFormat="1" x14ac:dyDescent="0.2">
      <c r="A84" s="20"/>
      <c r="B84" s="2"/>
      <c r="C84" s="41" t="s">
        <v>167</v>
      </c>
      <c r="D84" s="41"/>
      <c r="E84" s="41"/>
      <c r="F84" s="41"/>
      <c r="G84" s="41"/>
      <c r="H84" s="79"/>
      <c r="I84" s="99"/>
      <c r="J84" s="79"/>
      <c r="K84" s="79"/>
      <c r="L84" s="79"/>
      <c r="M84" s="100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B84" s="20"/>
    </row>
    <row r="85" spans="1:28" s="24" customFormat="1" x14ac:dyDescent="0.2">
      <c r="A85" s="20"/>
      <c r="B85" s="2"/>
      <c r="C85" s="51" t="s">
        <v>169</v>
      </c>
      <c r="D85" s="52"/>
      <c r="E85" s="52"/>
      <c r="F85" s="52"/>
      <c r="G85" s="53"/>
      <c r="I85" s="80" t="s">
        <v>76</v>
      </c>
      <c r="M85" s="62">
        <f t="shared" ref="M85:Z85" si="39">M59</f>
        <v>0</v>
      </c>
      <c r="N85" s="62">
        <f t="shared" si="39"/>
        <v>0</v>
      </c>
      <c r="O85" s="62">
        <f t="shared" si="39"/>
        <v>0</v>
      </c>
      <c r="P85" s="62">
        <f t="shared" si="39"/>
        <v>0</v>
      </c>
      <c r="Q85" s="62">
        <f t="shared" si="39"/>
        <v>0</v>
      </c>
      <c r="R85" s="62">
        <f t="shared" si="39"/>
        <v>0</v>
      </c>
      <c r="S85" s="62">
        <f t="shared" si="39"/>
        <v>0</v>
      </c>
      <c r="T85" s="62">
        <f t="shared" si="39"/>
        <v>0</v>
      </c>
      <c r="U85" s="62">
        <f t="shared" si="39"/>
        <v>0</v>
      </c>
      <c r="V85" s="62">
        <f t="shared" si="39"/>
        <v>0</v>
      </c>
      <c r="W85" s="62">
        <f t="shared" si="39"/>
        <v>0</v>
      </c>
      <c r="X85" s="62">
        <f t="shared" si="39"/>
        <v>0</v>
      </c>
      <c r="Y85" s="62">
        <f t="shared" si="39"/>
        <v>0</v>
      </c>
      <c r="Z85" s="62">
        <f t="shared" si="39"/>
        <v>0</v>
      </c>
      <c r="AB85" s="20"/>
    </row>
    <row r="86" spans="1:28" s="24" customFormat="1" x14ac:dyDescent="0.2">
      <c r="A86" s="20"/>
      <c r="B86" s="2"/>
      <c r="C86" s="26" t="s">
        <v>86</v>
      </c>
      <c r="D86" s="27"/>
      <c r="E86" s="27"/>
      <c r="F86" s="27"/>
      <c r="G86" s="28"/>
      <c r="I86" s="70" t="s">
        <v>76</v>
      </c>
      <c r="K86" s="106"/>
      <c r="M86" s="61">
        <f>M85</f>
        <v>0</v>
      </c>
      <c r="N86" s="61">
        <f t="shared" ref="N86:Z86" si="40">N85</f>
        <v>0</v>
      </c>
      <c r="O86" s="61">
        <f t="shared" si="40"/>
        <v>0</v>
      </c>
      <c r="P86" s="61">
        <f t="shared" si="40"/>
        <v>0</v>
      </c>
      <c r="Q86" s="61">
        <f t="shared" si="40"/>
        <v>0</v>
      </c>
      <c r="R86" s="61">
        <f t="shared" si="40"/>
        <v>0</v>
      </c>
      <c r="S86" s="61">
        <f t="shared" si="40"/>
        <v>0</v>
      </c>
      <c r="T86" s="61">
        <f t="shared" si="40"/>
        <v>0</v>
      </c>
      <c r="U86" s="61">
        <f t="shared" si="40"/>
        <v>0</v>
      </c>
      <c r="V86" s="61">
        <f t="shared" si="40"/>
        <v>0</v>
      </c>
      <c r="W86" s="61">
        <f t="shared" si="40"/>
        <v>0</v>
      </c>
      <c r="X86" s="61">
        <f t="shared" si="40"/>
        <v>0</v>
      </c>
      <c r="Y86" s="61">
        <f t="shared" si="40"/>
        <v>0</v>
      </c>
      <c r="Z86" s="61">
        <f t="shared" si="40"/>
        <v>0</v>
      </c>
      <c r="AB86" s="20"/>
    </row>
    <row r="87" spans="1:28" s="24" customFormat="1" x14ac:dyDescent="0.2">
      <c r="A87" s="20"/>
      <c r="B87" s="2"/>
      <c r="C87" s="51" t="s">
        <v>170</v>
      </c>
      <c r="D87" s="52"/>
      <c r="E87" s="52"/>
      <c r="F87" s="52"/>
      <c r="G87" s="53"/>
      <c r="H87" s="83"/>
      <c r="I87" s="80" t="s">
        <v>76</v>
      </c>
      <c r="K87" s="106"/>
      <c r="M87" s="62">
        <f>SUM(M88:M90)</f>
        <v>0</v>
      </c>
      <c r="N87" s="62">
        <f t="shared" ref="N87:Z87" si="41">SUM(N88:N90)</f>
        <v>0</v>
      </c>
      <c r="O87" s="62">
        <f t="shared" si="41"/>
        <v>0</v>
      </c>
      <c r="P87" s="62">
        <f t="shared" si="41"/>
        <v>0</v>
      </c>
      <c r="Q87" s="62">
        <f t="shared" si="41"/>
        <v>0</v>
      </c>
      <c r="R87" s="62">
        <f t="shared" si="41"/>
        <v>0</v>
      </c>
      <c r="S87" s="62">
        <f t="shared" si="41"/>
        <v>0</v>
      </c>
      <c r="T87" s="62">
        <f t="shared" si="41"/>
        <v>0</v>
      </c>
      <c r="U87" s="62">
        <f t="shared" si="41"/>
        <v>0</v>
      </c>
      <c r="V87" s="62">
        <f t="shared" si="41"/>
        <v>0</v>
      </c>
      <c r="W87" s="62">
        <f t="shared" si="41"/>
        <v>0</v>
      </c>
      <c r="X87" s="62">
        <f t="shared" si="41"/>
        <v>0</v>
      </c>
      <c r="Y87" s="62">
        <f t="shared" si="41"/>
        <v>0</v>
      </c>
      <c r="Z87" s="62">
        <f t="shared" si="41"/>
        <v>0</v>
      </c>
      <c r="AB87" s="20"/>
    </row>
    <row r="88" spans="1:28" s="24" customFormat="1" x14ac:dyDescent="0.2">
      <c r="A88" s="20"/>
      <c r="B88" s="2"/>
      <c r="C88" s="26" t="s">
        <v>168</v>
      </c>
      <c r="D88" s="27"/>
      <c r="E88" s="27"/>
      <c r="F88" s="27"/>
      <c r="G88" s="28"/>
      <c r="I88" s="70" t="s">
        <v>76</v>
      </c>
      <c r="K88" s="49"/>
      <c r="M88" s="66">
        <f>M86*$K$88</f>
        <v>0</v>
      </c>
      <c r="N88" s="66">
        <f t="shared" ref="N88:Z88" si="42">N86*$K$88</f>
        <v>0</v>
      </c>
      <c r="O88" s="66">
        <f t="shared" si="42"/>
        <v>0</v>
      </c>
      <c r="P88" s="66">
        <f t="shared" si="42"/>
        <v>0</v>
      </c>
      <c r="Q88" s="66">
        <f t="shared" si="42"/>
        <v>0</v>
      </c>
      <c r="R88" s="66">
        <f t="shared" si="42"/>
        <v>0</v>
      </c>
      <c r="S88" s="66">
        <f t="shared" si="42"/>
        <v>0</v>
      </c>
      <c r="T88" s="66">
        <f t="shared" si="42"/>
        <v>0</v>
      </c>
      <c r="U88" s="66">
        <f t="shared" si="42"/>
        <v>0</v>
      </c>
      <c r="V88" s="66">
        <f t="shared" si="42"/>
        <v>0</v>
      </c>
      <c r="W88" s="66">
        <f t="shared" si="42"/>
        <v>0</v>
      </c>
      <c r="X88" s="66">
        <f t="shared" si="42"/>
        <v>0</v>
      </c>
      <c r="Y88" s="66">
        <f t="shared" si="42"/>
        <v>0</v>
      </c>
      <c r="Z88" s="66">
        <f t="shared" si="42"/>
        <v>0</v>
      </c>
      <c r="AB88" s="20"/>
    </row>
    <row r="89" spans="1:28" s="24" customFormat="1" ht="14.25" customHeight="1" x14ac:dyDescent="0.2">
      <c r="A89" s="20"/>
      <c r="B89" s="2"/>
      <c r="C89" s="26" t="s">
        <v>177</v>
      </c>
      <c r="D89" s="27"/>
      <c r="E89" s="27"/>
      <c r="F89" s="27"/>
      <c r="G89" s="28"/>
      <c r="I89" s="70" t="s">
        <v>76</v>
      </c>
      <c r="K89" s="49"/>
      <c r="M89" s="66">
        <f>M86*$K$89</f>
        <v>0</v>
      </c>
      <c r="N89" s="66">
        <f t="shared" ref="N89:Z89" si="43">N86*$K$89</f>
        <v>0</v>
      </c>
      <c r="O89" s="66">
        <f t="shared" si="43"/>
        <v>0</v>
      </c>
      <c r="P89" s="66">
        <f t="shared" si="43"/>
        <v>0</v>
      </c>
      <c r="Q89" s="66">
        <f t="shared" si="43"/>
        <v>0</v>
      </c>
      <c r="R89" s="66">
        <f t="shared" si="43"/>
        <v>0</v>
      </c>
      <c r="S89" s="66">
        <f t="shared" si="43"/>
        <v>0</v>
      </c>
      <c r="T89" s="66">
        <f t="shared" si="43"/>
        <v>0</v>
      </c>
      <c r="U89" s="66">
        <f t="shared" si="43"/>
        <v>0</v>
      </c>
      <c r="V89" s="66">
        <f t="shared" si="43"/>
        <v>0</v>
      </c>
      <c r="W89" s="66">
        <f t="shared" si="43"/>
        <v>0</v>
      </c>
      <c r="X89" s="66">
        <f t="shared" si="43"/>
        <v>0</v>
      </c>
      <c r="Y89" s="66">
        <f t="shared" si="43"/>
        <v>0</v>
      </c>
      <c r="Z89" s="66">
        <f t="shared" si="43"/>
        <v>0</v>
      </c>
      <c r="AB89" s="20"/>
    </row>
    <row r="90" spans="1:28" s="24" customFormat="1" ht="24" customHeight="1" x14ac:dyDescent="0.2">
      <c r="A90" s="20"/>
      <c r="B90" s="2"/>
      <c r="C90" s="31" t="s">
        <v>180</v>
      </c>
      <c r="D90" s="31"/>
      <c r="E90" s="31"/>
      <c r="F90" s="31"/>
      <c r="G90" s="31"/>
      <c r="I90" s="70" t="s">
        <v>76</v>
      </c>
      <c r="K90" s="49"/>
      <c r="M90" s="66">
        <f>M85*$K$90</f>
        <v>0</v>
      </c>
      <c r="N90" s="66">
        <f t="shared" ref="N90:Z90" si="44">N85*$K$90</f>
        <v>0</v>
      </c>
      <c r="O90" s="66">
        <f t="shared" si="44"/>
        <v>0</v>
      </c>
      <c r="P90" s="66">
        <f t="shared" si="44"/>
        <v>0</v>
      </c>
      <c r="Q90" s="66">
        <f t="shared" si="44"/>
        <v>0</v>
      </c>
      <c r="R90" s="66">
        <f t="shared" si="44"/>
        <v>0</v>
      </c>
      <c r="S90" s="66">
        <f t="shared" si="44"/>
        <v>0</v>
      </c>
      <c r="T90" s="66">
        <f t="shared" si="44"/>
        <v>0</v>
      </c>
      <c r="U90" s="66">
        <f t="shared" si="44"/>
        <v>0</v>
      </c>
      <c r="V90" s="66">
        <f t="shared" si="44"/>
        <v>0</v>
      </c>
      <c r="W90" s="66">
        <f t="shared" si="44"/>
        <v>0</v>
      </c>
      <c r="X90" s="66">
        <f t="shared" si="44"/>
        <v>0</v>
      </c>
      <c r="Y90" s="66">
        <f t="shared" si="44"/>
        <v>0</v>
      </c>
      <c r="Z90" s="66">
        <f t="shared" si="44"/>
        <v>0</v>
      </c>
      <c r="AB90" s="20"/>
    </row>
    <row r="91" spans="1:28" s="24" customFormat="1" x14ac:dyDescent="0.2">
      <c r="A91" s="20"/>
      <c r="B91" s="2"/>
      <c r="C91" s="85"/>
      <c r="D91" s="85"/>
      <c r="E91" s="85"/>
      <c r="F91" s="85"/>
      <c r="G91" s="85"/>
      <c r="H91" s="4"/>
      <c r="I91" s="107"/>
      <c r="J91" s="4"/>
      <c r="K91" s="4"/>
      <c r="L91" s="4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B91" s="20"/>
    </row>
    <row r="92" spans="1:28" s="24" customFormat="1" x14ac:dyDescent="0.2">
      <c r="A92" s="20"/>
      <c r="B92" s="2"/>
      <c r="C92" s="41" t="s">
        <v>171</v>
      </c>
      <c r="D92" s="41"/>
      <c r="E92" s="41"/>
      <c r="F92" s="41"/>
      <c r="G92" s="41"/>
      <c r="H92" s="79"/>
      <c r="I92" s="99"/>
      <c r="J92" s="79"/>
      <c r="K92" s="79"/>
      <c r="L92" s="79"/>
      <c r="M92" s="109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B92" s="20"/>
    </row>
    <row r="93" spans="1:28" s="24" customFormat="1" x14ac:dyDescent="0.2">
      <c r="A93" s="20"/>
      <c r="B93" s="2"/>
      <c r="C93" s="51" t="s">
        <v>172</v>
      </c>
      <c r="D93" s="52"/>
      <c r="E93" s="52"/>
      <c r="F93" s="52"/>
      <c r="G93" s="53"/>
      <c r="I93" s="80" t="s">
        <v>76</v>
      </c>
      <c r="M93" s="62">
        <f>M63</f>
        <v>0</v>
      </c>
      <c r="N93" s="62">
        <f t="shared" ref="N93:Z93" si="45">N63</f>
        <v>0</v>
      </c>
      <c r="O93" s="62">
        <f t="shared" si="45"/>
        <v>0</v>
      </c>
      <c r="P93" s="62">
        <f t="shared" si="45"/>
        <v>0</v>
      </c>
      <c r="Q93" s="62">
        <f t="shared" si="45"/>
        <v>0</v>
      </c>
      <c r="R93" s="62">
        <f t="shared" si="45"/>
        <v>0</v>
      </c>
      <c r="S93" s="62">
        <f t="shared" si="45"/>
        <v>0</v>
      </c>
      <c r="T93" s="62">
        <f t="shared" si="45"/>
        <v>0</v>
      </c>
      <c r="U93" s="62">
        <f t="shared" si="45"/>
        <v>0</v>
      </c>
      <c r="V93" s="62">
        <f t="shared" si="45"/>
        <v>0</v>
      </c>
      <c r="W93" s="62">
        <f t="shared" si="45"/>
        <v>0</v>
      </c>
      <c r="X93" s="62">
        <f t="shared" si="45"/>
        <v>0</v>
      </c>
      <c r="Y93" s="62">
        <f t="shared" si="45"/>
        <v>0</v>
      </c>
      <c r="Z93" s="62">
        <f t="shared" si="45"/>
        <v>0</v>
      </c>
      <c r="AB93" s="20"/>
    </row>
    <row r="94" spans="1:28" s="24" customFormat="1" x14ac:dyDescent="0.2">
      <c r="A94" s="20"/>
      <c r="B94" s="2"/>
      <c r="C94" s="26" t="s">
        <v>87</v>
      </c>
      <c r="D94" s="27"/>
      <c r="E94" s="27"/>
      <c r="F94" s="27"/>
      <c r="G94" s="28"/>
      <c r="I94" s="70" t="s">
        <v>76</v>
      </c>
      <c r="K94" s="106"/>
      <c r="M94" s="61">
        <f>M93</f>
        <v>0</v>
      </c>
      <c r="N94" s="61">
        <f t="shared" ref="N94" si="46">N93</f>
        <v>0</v>
      </c>
      <c r="O94" s="61">
        <f t="shared" ref="O94" si="47">O93</f>
        <v>0</v>
      </c>
      <c r="P94" s="61">
        <f t="shared" ref="P94" si="48">P93</f>
        <v>0</v>
      </c>
      <c r="Q94" s="61">
        <f t="shared" ref="Q94" si="49">Q93</f>
        <v>0</v>
      </c>
      <c r="R94" s="61">
        <f t="shared" ref="R94" si="50">R93</f>
        <v>0</v>
      </c>
      <c r="S94" s="61">
        <f t="shared" ref="S94" si="51">S93</f>
        <v>0</v>
      </c>
      <c r="T94" s="61">
        <f t="shared" ref="T94" si="52">T93</f>
        <v>0</v>
      </c>
      <c r="U94" s="61">
        <f t="shared" ref="U94" si="53">U93</f>
        <v>0</v>
      </c>
      <c r="V94" s="61">
        <f t="shared" ref="V94" si="54">V93</f>
        <v>0</v>
      </c>
      <c r="W94" s="61">
        <f t="shared" ref="W94" si="55">W93</f>
        <v>0</v>
      </c>
      <c r="X94" s="61">
        <f t="shared" ref="X94" si="56">X93</f>
        <v>0</v>
      </c>
      <c r="Y94" s="61">
        <f t="shared" ref="Y94" si="57">Y93</f>
        <v>0</v>
      </c>
      <c r="Z94" s="61">
        <f t="shared" ref="Z94" si="58">Z93</f>
        <v>0</v>
      </c>
      <c r="AB94" s="20"/>
    </row>
    <row r="95" spans="1:28" s="24" customFormat="1" x14ac:dyDescent="0.2">
      <c r="A95" s="20"/>
      <c r="B95" s="2"/>
      <c r="C95" s="51" t="s">
        <v>173</v>
      </c>
      <c r="D95" s="52"/>
      <c r="E95" s="52"/>
      <c r="F95" s="52"/>
      <c r="G95" s="53"/>
      <c r="H95" s="83"/>
      <c r="I95" s="80" t="s">
        <v>76</v>
      </c>
      <c r="K95" s="106"/>
      <c r="M95" s="62">
        <f t="shared" ref="M95:Z95" si="59">SUM(M96:M97)</f>
        <v>0</v>
      </c>
      <c r="N95" s="62">
        <f t="shared" si="59"/>
        <v>0</v>
      </c>
      <c r="O95" s="62">
        <f t="shared" si="59"/>
        <v>0</v>
      </c>
      <c r="P95" s="62">
        <f t="shared" si="59"/>
        <v>0</v>
      </c>
      <c r="Q95" s="62">
        <f t="shared" si="59"/>
        <v>0</v>
      </c>
      <c r="R95" s="62">
        <f t="shared" si="59"/>
        <v>0</v>
      </c>
      <c r="S95" s="62">
        <f t="shared" si="59"/>
        <v>0</v>
      </c>
      <c r="T95" s="62">
        <f t="shared" si="59"/>
        <v>0</v>
      </c>
      <c r="U95" s="62">
        <f t="shared" si="59"/>
        <v>0</v>
      </c>
      <c r="V95" s="62">
        <f t="shared" si="59"/>
        <v>0</v>
      </c>
      <c r="W95" s="62">
        <f t="shared" si="59"/>
        <v>0</v>
      </c>
      <c r="X95" s="62">
        <f t="shared" si="59"/>
        <v>0</v>
      </c>
      <c r="Y95" s="62">
        <f t="shared" si="59"/>
        <v>0</v>
      </c>
      <c r="Z95" s="62">
        <f t="shared" si="59"/>
        <v>0</v>
      </c>
      <c r="AB95" s="20"/>
    </row>
    <row r="96" spans="1:28" s="24" customFormat="1" x14ac:dyDescent="0.2">
      <c r="A96" s="20"/>
      <c r="B96" s="2"/>
      <c r="C96" s="26" t="s">
        <v>174</v>
      </c>
      <c r="D96" s="27"/>
      <c r="E96" s="27"/>
      <c r="F96" s="27"/>
      <c r="G96" s="28"/>
      <c r="I96" s="70" t="s">
        <v>76</v>
      </c>
      <c r="K96" s="49"/>
      <c r="M96" s="66">
        <f>M94*$K$96</f>
        <v>0</v>
      </c>
      <c r="N96" s="66">
        <f t="shared" ref="N96:Z96" si="60">N94*$K$96</f>
        <v>0</v>
      </c>
      <c r="O96" s="66">
        <f t="shared" si="60"/>
        <v>0</v>
      </c>
      <c r="P96" s="66">
        <f t="shared" si="60"/>
        <v>0</v>
      </c>
      <c r="Q96" s="66">
        <f t="shared" si="60"/>
        <v>0</v>
      </c>
      <c r="R96" s="66">
        <f t="shared" si="60"/>
        <v>0</v>
      </c>
      <c r="S96" s="66">
        <f t="shared" si="60"/>
        <v>0</v>
      </c>
      <c r="T96" s="66">
        <f t="shared" si="60"/>
        <v>0</v>
      </c>
      <c r="U96" s="66">
        <f t="shared" si="60"/>
        <v>0</v>
      </c>
      <c r="V96" s="66">
        <f t="shared" si="60"/>
        <v>0</v>
      </c>
      <c r="W96" s="66">
        <f t="shared" si="60"/>
        <v>0</v>
      </c>
      <c r="X96" s="66">
        <f t="shared" si="60"/>
        <v>0</v>
      </c>
      <c r="Y96" s="66">
        <f t="shared" si="60"/>
        <v>0</v>
      </c>
      <c r="Z96" s="66">
        <f t="shared" si="60"/>
        <v>0</v>
      </c>
      <c r="AB96" s="20"/>
    </row>
    <row r="97" spans="1:28" s="24" customFormat="1" x14ac:dyDescent="0.2">
      <c r="A97" s="20"/>
      <c r="B97" s="2"/>
      <c r="C97" s="26" t="s">
        <v>179</v>
      </c>
      <c r="D97" s="27"/>
      <c r="E97" s="27"/>
      <c r="F97" s="27"/>
      <c r="G97" s="28"/>
      <c r="I97" s="70" t="s">
        <v>76</v>
      </c>
      <c r="K97" s="49"/>
      <c r="M97" s="66">
        <f>M94*$K$97</f>
        <v>0</v>
      </c>
      <c r="N97" s="66">
        <f t="shared" ref="N97:Z97" si="61">N94*$K$97</f>
        <v>0</v>
      </c>
      <c r="O97" s="66">
        <f t="shared" si="61"/>
        <v>0</v>
      </c>
      <c r="P97" s="66">
        <f t="shared" si="61"/>
        <v>0</v>
      </c>
      <c r="Q97" s="66">
        <f t="shared" si="61"/>
        <v>0</v>
      </c>
      <c r="R97" s="66">
        <f t="shared" si="61"/>
        <v>0</v>
      </c>
      <c r="S97" s="66">
        <f t="shared" si="61"/>
        <v>0</v>
      </c>
      <c r="T97" s="66">
        <f t="shared" si="61"/>
        <v>0</v>
      </c>
      <c r="U97" s="66">
        <f t="shared" si="61"/>
        <v>0</v>
      </c>
      <c r="V97" s="66">
        <f t="shared" si="61"/>
        <v>0</v>
      </c>
      <c r="W97" s="66">
        <f t="shared" si="61"/>
        <v>0</v>
      </c>
      <c r="X97" s="66">
        <f t="shared" si="61"/>
        <v>0</v>
      </c>
      <c r="Y97" s="66">
        <f t="shared" si="61"/>
        <v>0</v>
      </c>
      <c r="Z97" s="66">
        <f t="shared" si="61"/>
        <v>0</v>
      </c>
      <c r="AB97" s="20"/>
    </row>
    <row r="98" spans="1:28" s="24" customFormat="1" x14ac:dyDescent="0.2">
      <c r="A98" s="20"/>
      <c r="B98" s="2"/>
      <c r="C98" s="55"/>
      <c r="D98" s="55"/>
      <c r="E98" s="55"/>
      <c r="F98" s="55"/>
      <c r="G98" s="55"/>
      <c r="H98" s="4"/>
      <c r="I98" s="107"/>
      <c r="J98" s="4"/>
      <c r="K98" s="4"/>
      <c r="L98" s="4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B98" s="20"/>
    </row>
    <row r="99" spans="1:28" s="24" customFormat="1" x14ac:dyDescent="0.2">
      <c r="A99" s="20"/>
      <c r="B99" s="2"/>
      <c r="C99" s="41" t="s">
        <v>175</v>
      </c>
      <c r="D99" s="41"/>
      <c r="E99" s="41"/>
      <c r="F99" s="41"/>
      <c r="G99" s="41"/>
      <c r="H99" s="79"/>
      <c r="I99" s="99"/>
      <c r="J99" s="79"/>
      <c r="K99" s="79"/>
      <c r="L99" s="79"/>
      <c r="M99" s="109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B99" s="20"/>
    </row>
    <row r="100" spans="1:28" s="24" customFormat="1" x14ac:dyDescent="0.2">
      <c r="A100" s="20"/>
      <c r="B100" s="2"/>
      <c r="C100" s="51" t="s">
        <v>172</v>
      </c>
      <c r="D100" s="52"/>
      <c r="E100" s="52"/>
      <c r="F100" s="52"/>
      <c r="G100" s="53"/>
      <c r="I100" s="80" t="s">
        <v>76</v>
      </c>
      <c r="M100" s="62">
        <f>M79</f>
        <v>0</v>
      </c>
      <c r="N100" s="62">
        <f t="shared" ref="N100:Z100" si="62">N79</f>
        <v>0</v>
      </c>
      <c r="O100" s="62">
        <f t="shared" si="62"/>
        <v>0</v>
      </c>
      <c r="P100" s="62">
        <f t="shared" si="62"/>
        <v>0</v>
      </c>
      <c r="Q100" s="62">
        <f t="shared" si="62"/>
        <v>0</v>
      </c>
      <c r="R100" s="62">
        <f t="shared" si="62"/>
        <v>0</v>
      </c>
      <c r="S100" s="62">
        <f t="shared" si="62"/>
        <v>0</v>
      </c>
      <c r="T100" s="62">
        <f t="shared" si="62"/>
        <v>0</v>
      </c>
      <c r="U100" s="62">
        <f t="shared" si="62"/>
        <v>0</v>
      </c>
      <c r="V100" s="62">
        <f t="shared" si="62"/>
        <v>0</v>
      </c>
      <c r="W100" s="62">
        <f t="shared" si="62"/>
        <v>0</v>
      </c>
      <c r="X100" s="62">
        <f t="shared" si="62"/>
        <v>0</v>
      </c>
      <c r="Y100" s="62">
        <f t="shared" si="62"/>
        <v>0</v>
      </c>
      <c r="Z100" s="62">
        <f t="shared" si="62"/>
        <v>0</v>
      </c>
      <c r="AB100" s="20"/>
    </row>
    <row r="101" spans="1:28" s="24" customFormat="1" x14ac:dyDescent="0.2">
      <c r="A101" s="20"/>
      <c r="B101" s="2"/>
      <c r="C101" s="26" t="s">
        <v>176</v>
      </c>
      <c r="D101" s="27"/>
      <c r="E101" s="27"/>
      <c r="F101" s="27"/>
      <c r="G101" s="28"/>
      <c r="I101" s="70" t="s">
        <v>76</v>
      </c>
      <c r="K101" s="106"/>
      <c r="M101" s="61">
        <f>M100</f>
        <v>0</v>
      </c>
      <c r="N101" s="61">
        <f t="shared" ref="N101" si="63">N100</f>
        <v>0</v>
      </c>
      <c r="O101" s="61">
        <f t="shared" ref="O101" si="64">O100</f>
        <v>0</v>
      </c>
      <c r="P101" s="61">
        <f t="shared" ref="P101" si="65">P100</f>
        <v>0</v>
      </c>
      <c r="Q101" s="61">
        <f t="shared" ref="Q101" si="66">Q100</f>
        <v>0</v>
      </c>
      <c r="R101" s="61">
        <f t="shared" ref="R101" si="67">R100</f>
        <v>0</v>
      </c>
      <c r="S101" s="61">
        <f t="shared" ref="S101" si="68">S100</f>
        <v>0</v>
      </c>
      <c r="T101" s="61">
        <f t="shared" ref="T101" si="69">T100</f>
        <v>0</v>
      </c>
      <c r="U101" s="61">
        <f t="shared" ref="U101" si="70">U100</f>
        <v>0</v>
      </c>
      <c r="V101" s="61">
        <f t="shared" ref="V101" si="71">V100</f>
        <v>0</v>
      </c>
      <c r="W101" s="61">
        <f t="shared" ref="W101" si="72">W100</f>
        <v>0</v>
      </c>
      <c r="X101" s="61">
        <f t="shared" ref="X101" si="73">X100</f>
        <v>0</v>
      </c>
      <c r="Y101" s="61">
        <f t="shared" ref="Y101" si="74">Y100</f>
        <v>0</v>
      </c>
      <c r="Z101" s="61">
        <f t="shared" ref="Z101" si="75">Z100</f>
        <v>0</v>
      </c>
      <c r="AB101" s="20"/>
    </row>
    <row r="102" spans="1:28" s="24" customFormat="1" x14ac:dyDescent="0.2">
      <c r="A102" s="20"/>
      <c r="B102" s="2"/>
      <c r="C102" s="51" t="s">
        <v>173</v>
      </c>
      <c r="D102" s="52"/>
      <c r="E102" s="52"/>
      <c r="F102" s="52"/>
      <c r="G102" s="53"/>
      <c r="H102" s="83"/>
      <c r="I102" s="80" t="s">
        <v>76</v>
      </c>
      <c r="K102" s="106"/>
      <c r="M102" s="62">
        <f t="shared" ref="M102:Z102" si="76">SUM(M103:M103)</f>
        <v>0</v>
      </c>
      <c r="N102" s="62">
        <f t="shared" si="76"/>
        <v>0</v>
      </c>
      <c r="O102" s="62">
        <f t="shared" si="76"/>
        <v>0</v>
      </c>
      <c r="P102" s="62">
        <f t="shared" si="76"/>
        <v>0</v>
      </c>
      <c r="Q102" s="62">
        <f t="shared" si="76"/>
        <v>0</v>
      </c>
      <c r="R102" s="62">
        <f t="shared" si="76"/>
        <v>0</v>
      </c>
      <c r="S102" s="62">
        <f t="shared" si="76"/>
        <v>0</v>
      </c>
      <c r="T102" s="62">
        <f t="shared" si="76"/>
        <v>0</v>
      </c>
      <c r="U102" s="62">
        <f t="shared" si="76"/>
        <v>0</v>
      </c>
      <c r="V102" s="62">
        <f t="shared" si="76"/>
        <v>0</v>
      </c>
      <c r="W102" s="62">
        <f t="shared" si="76"/>
        <v>0</v>
      </c>
      <c r="X102" s="62">
        <f t="shared" si="76"/>
        <v>0</v>
      </c>
      <c r="Y102" s="62">
        <f t="shared" si="76"/>
        <v>0</v>
      </c>
      <c r="Z102" s="62">
        <f t="shared" si="76"/>
        <v>0</v>
      </c>
      <c r="AB102" s="20"/>
    </row>
    <row r="103" spans="1:28" s="24" customFormat="1" x14ac:dyDescent="0.2">
      <c r="A103" s="20"/>
      <c r="B103" s="2"/>
      <c r="C103" s="26" t="s">
        <v>178</v>
      </c>
      <c r="D103" s="27"/>
      <c r="E103" s="27"/>
      <c r="F103" s="27"/>
      <c r="G103" s="28"/>
      <c r="I103" s="70" t="s">
        <v>76</v>
      </c>
      <c r="K103" s="49"/>
      <c r="M103" s="66">
        <f>M101*$K$103</f>
        <v>0</v>
      </c>
      <c r="N103" s="66">
        <f t="shared" ref="N103:Z103" si="77">N101*$K$103</f>
        <v>0</v>
      </c>
      <c r="O103" s="66">
        <f t="shared" si="77"/>
        <v>0</v>
      </c>
      <c r="P103" s="66">
        <f t="shared" si="77"/>
        <v>0</v>
      </c>
      <c r="Q103" s="66">
        <f t="shared" si="77"/>
        <v>0</v>
      </c>
      <c r="R103" s="66">
        <f t="shared" si="77"/>
        <v>0</v>
      </c>
      <c r="S103" s="66">
        <f t="shared" si="77"/>
        <v>0</v>
      </c>
      <c r="T103" s="66">
        <f t="shared" si="77"/>
        <v>0</v>
      </c>
      <c r="U103" s="66">
        <f t="shared" si="77"/>
        <v>0</v>
      </c>
      <c r="V103" s="66">
        <f t="shared" si="77"/>
        <v>0</v>
      </c>
      <c r="W103" s="66">
        <f t="shared" si="77"/>
        <v>0</v>
      </c>
      <c r="X103" s="66">
        <f t="shared" si="77"/>
        <v>0</v>
      </c>
      <c r="Y103" s="66">
        <f t="shared" si="77"/>
        <v>0</v>
      </c>
      <c r="Z103" s="66">
        <f t="shared" si="77"/>
        <v>0</v>
      </c>
      <c r="AB103" s="20"/>
    </row>
    <row r="104" spans="1:28" s="24" customFormat="1" x14ac:dyDescent="0.2">
      <c r="A104" s="20"/>
      <c r="B104" s="2"/>
      <c r="C104" s="55"/>
      <c r="D104" s="55"/>
      <c r="E104" s="55"/>
      <c r="F104" s="55"/>
      <c r="G104" s="55"/>
      <c r="H104" s="4"/>
      <c r="I104" s="107"/>
      <c r="J104" s="4"/>
      <c r="K104" s="4"/>
      <c r="L104" s="4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B104" s="20"/>
    </row>
    <row r="105" spans="1:28" s="24" customFormat="1" x14ac:dyDescent="0.2">
      <c r="A105" s="20"/>
      <c r="B105" s="20"/>
      <c r="C105" s="111"/>
      <c r="D105" s="111"/>
      <c r="E105" s="111"/>
      <c r="F105" s="111"/>
      <c r="G105" s="111"/>
      <c r="H105" s="112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20"/>
      <c r="AB105" s="20"/>
    </row>
    <row r="106" spans="1:28" s="24" customFormat="1" ht="15.75" thickBot="1" x14ac:dyDescent="0.25">
      <c r="A106" s="20"/>
      <c r="B106" s="20"/>
      <c r="C106" s="40" t="s">
        <v>92</v>
      </c>
      <c r="D106" s="40"/>
      <c r="E106" s="40"/>
      <c r="F106" s="40"/>
      <c r="G106" s="40"/>
      <c r="H106" s="4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</row>
    <row r="107" spans="1:28" s="24" customFormat="1" x14ac:dyDescent="0.2">
      <c r="A107" s="20"/>
      <c r="B107" s="2"/>
      <c r="C107" s="23"/>
      <c r="D107" s="23"/>
      <c r="E107" s="23"/>
      <c r="F107" s="23"/>
      <c r="G107" s="23"/>
      <c r="AB107" s="20"/>
    </row>
    <row r="108" spans="1:28" s="24" customFormat="1" x14ac:dyDescent="0.2">
      <c r="A108" s="20"/>
      <c r="B108" s="2"/>
      <c r="C108" s="41" t="s">
        <v>75</v>
      </c>
      <c r="D108" s="41"/>
      <c r="E108" s="41"/>
      <c r="F108" s="41"/>
      <c r="G108" s="41"/>
      <c r="AB108" s="20"/>
    </row>
    <row r="109" spans="1:28" s="24" customFormat="1" x14ac:dyDescent="0.2">
      <c r="A109" s="20"/>
      <c r="B109" s="2"/>
      <c r="C109" s="26" t="s">
        <v>78</v>
      </c>
      <c r="D109" s="27"/>
      <c r="E109" s="27"/>
      <c r="F109" s="27"/>
      <c r="G109" s="28"/>
      <c r="I109" s="70" t="s">
        <v>76</v>
      </c>
      <c r="M109" s="71"/>
      <c r="N109" s="71"/>
      <c r="O109" s="72">
        <f t="shared" ref="O109:Z109" si="78">O10*O20*365/1000</f>
        <v>0</v>
      </c>
      <c r="P109" s="72">
        <f t="shared" si="78"/>
        <v>0</v>
      </c>
      <c r="Q109" s="72">
        <f t="shared" si="78"/>
        <v>0</v>
      </c>
      <c r="R109" s="72">
        <f t="shared" si="78"/>
        <v>0</v>
      </c>
      <c r="S109" s="72">
        <f t="shared" si="78"/>
        <v>0</v>
      </c>
      <c r="T109" s="72">
        <f t="shared" si="78"/>
        <v>0</v>
      </c>
      <c r="U109" s="72">
        <f t="shared" si="78"/>
        <v>0</v>
      </c>
      <c r="V109" s="72">
        <f t="shared" si="78"/>
        <v>0</v>
      </c>
      <c r="W109" s="72">
        <f t="shared" si="78"/>
        <v>0</v>
      </c>
      <c r="X109" s="72">
        <f t="shared" si="78"/>
        <v>0</v>
      </c>
      <c r="Y109" s="72">
        <f t="shared" si="78"/>
        <v>0</v>
      </c>
      <c r="Z109" s="72">
        <f t="shared" si="78"/>
        <v>0</v>
      </c>
      <c r="AB109" s="20"/>
    </row>
    <row r="110" spans="1:28" s="24" customFormat="1" x14ac:dyDescent="0.2">
      <c r="A110" s="20"/>
      <c r="B110" s="2"/>
      <c r="C110" s="26" t="s">
        <v>79</v>
      </c>
      <c r="D110" s="27"/>
      <c r="E110" s="27"/>
      <c r="F110" s="27"/>
      <c r="G110" s="28"/>
      <c r="I110" s="70" t="s">
        <v>76</v>
      </c>
      <c r="M110" s="71"/>
      <c r="N110" s="71"/>
      <c r="O110" s="72">
        <f t="shared" ref="O110:Z110" si="79">O109*O22</f>
        <v>0</v>
      </c>
      <c r="P110" s="72">
        <f t="shared" si="79"/>
        <v>0</v>
      </c>
      <c r="Q110" s="72">
        <f t="shared" si="79"/>
        <v>0</v>
      </c>
      <c r="R110" s="72">
        <f t="shared" si="79"/>
        <v>0</v>
      </c>
      <c r="S110" s="72">
        <f t="shared" si="79"/>
        <v>0</v>
      </c>
      <c r="T110" s="72">
        <f t="shared" si="79"/>
        <v>0</v>
      </c>
      <c r="U110" s="72">
        <f t="shared" si="79"/>
        <v>0</v>
      </c>
      <c r="V110" s="72">
        <f t="shared" si="79"/>
        <v>0</v>
      </c>
      <c r="W110" s="72">
        <f t="shared" si="79"/>
        <v>0</v>
      </c>
      <c r="X110" s="72">
        <f t="shared" si="79"/>
        <v>0</v>
      </c>
      <c r="Y110" s="72">
        <f t="shared" si="79"/>
        <v>0</v>
      </c>
      <c r="Z110" s="72">
        <f t="shared" si="79"/>
        <v>0</v>
      </c>
      <c r="AB110" s="20"/>
    </row>
    <row r="111" spans="1:28" s="24" customFormat="1" x14ac:dyDescent="0.2">
      <c r="A111" s="20"/>
      <c r="B111" s="2"/>
      <c r="C111" s="26" t="s">
        <v>81</v>
      </c>
      <c r="D111" s="27"/>
      <c r="E111" s="27"/>
      <c r="F111" s="27"/>
      <c r="G111" s="28"/>
      <c r="I111" s="70" t="s">
        <v>76</v>
      </c>
      <c r="M111" s="71"/>
      <c r="N111" s="71"/>
      <c r="O111" s="72">
        <f t="shared" ref="O111:Z111" si="80">O12*O21*365/1000</f>
        <v>0</v>
      </c>
      <c r="P111" s="72">
        <f t="shared" si="80"/>
        <v>0</v>
      </c>
      <c r="Q111" s="72">
        <f t="shared" si="80"/>
        <v>0</v>
      </c>
      <c r="R111" s="72">
        <f t="shared" si="80"/>
        <v>0</v>
      </c>
      <c r="S111" s="72">
        <f t="shared" si="80"/>
        <v>0</v>
      </c>
      <c r="T111" s="72">
        <f t="shared" si="80"/>
        <v>0</v>
      </c>
      <c r="U111" s="72">
        <f t="shared" si="80"/>
        <v>0</v>
      </c>
      <c r="V111" s="72">
        <f t="shared" si="80"/>
        <v>0</v>
      </c>
      <c r="W111" s="72">
        <f t="shared" si="80"/>
        <v>0</v>
      </c>
      <c r="X111" s="72">
        <f t="shared" si="80"/>
        <v>0</v>
      </c>
      <c r="Y111" s="72">
        <f t="shared" si="80"/>
        <v>0</v>
      </c>
      <c r="Z111" s="72">
        <f t="shared" si="80"/>
        <v>0</v>
      </c>
      <c r="AB111" s="20"/>
    </row>
    <row r="112" spans="1:28" s="24" customFormat="1" x14ac:dyDescent="0.2">
      <c r="A112" s="20"/>
      <c r="B112" s="2"/>
      <c r="C112" s="26" t="s">
        <v>82</v>
      </c>
      <c r="D112" s="27"/>
      <c r="E112" s="27"/>
      <c r="F112" s="27"/>
      <c r="G112" s="28"/>
      <c r="I112" s="70" t="s">
        <v>76</v>
      </c>
      <c r="M112" s="71"/>
      <c r="N112" s="71"/>
      <c r="O112" s="72">
        <f t="shared" ref="O112:Z112" si="81">O111*O22</f>
        <v>0</v>
      </c>
      <c r="P112" s="72">
        <f t="shared" si="81"/>
        <v>0</v>
      </c>
      <c r="Q112" s="72">
        <f t="shared" si="81"/>
        <v>0</v>
      </c>
      <c r="R112" s="72">
        <f t="shared" si="81"/>
        <v>0</v>
      </c>
      <c r="S112" s="72">
        <f t="shared" si="81"/>
        <v>0</v>
      </c>
      <c r="T112" s="72">
        <f t="shared" si="81"/>
        <v>0</v>
      </c>
      <c r="U112" s="72">
        <f t="shared" si="81"/>
        <v>0</v>
      </c>
      <c r="V112" s="72">
        <f t="shared" si="81"/>
        <v>0</v>
      </c>
      <c r="W112" s="72">
        <f t="shared" si="81"/>
        <v>0</v>
      </c>
      <c r="X112" s="72">
        <f t="shared" si="81"/>
        <v>0</v>
      </c>
      <c r="Y112" s="72">
        <f t="shared" si="81"/>
        <v>0</v>
      </c>
      <c r="Z112" s="72">
        <f t="shared" si="81"/>
        <v>0</v>
      </c>
      <c r="AB112" s="20"/>
    </row>
    <row r="113" spans="1:28" s="24" customFormat="1" ht="22.5" customHeight="1" x14ac:dyDescent="0.2">
      <c r="A113" s="20"/>
      <c r="B113" s="2"/>
      <c r="C113" s="26" t="s">
        <v>80</v>
      </c>
      <c r="D113" s="27"/>
      <c r="E113" s="27"/>
      <c r="F113" s="27"/>
      <c r="G113" s="28"/>
      <c r="I113" s="70" t="s">
        <v>76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B113" s="20"/>
    </row>
    <row r="114" spans="1:28" s="24" customFormat="1" ht="15" x14ac:dyDescent="0.25">
      <c r="A114" s="76"/>
      <c r="B114" s="88"/>
      <c r="C114" s="51" t="s">
        <v>77</v>
      </c>
      <c r="D114" s="52"/>
      <c r="E114" s="52"/>
      <c r="F114" s="52"/>
      <c r="G114" s="53"/>
      <c r="H114" s="83"/>
      <c r="I114" s="80" t="s">
        <v>76</v>
      </c>
      <c r="J114" s="83"/>
      <c r="K114" s="83"/>
      <c r="L114" s="83"/>
      <c r="M114" s="89">
        <f>SUM(M109:M113)</f>
        <v>0</v>
      </c>
      <c r="N114" s="89">
        <f>SUM(N109:N113)</f>
        <v>0</v>
      </c>
      <c r="O114" s="89">
        <f t="shared" ref="O114:Z114" si="82">SUM(O109:O113)</f>
        <v>0</v>
      </c>
      <c r="P114" s="89">
        <f t="shared" si="82"/>
        <v>0</v>
      </c>
      <c r="Q114" s="89">
        <f t="shared" si="82"/>
        <v>0</v>
      </c>
      <c r="R114" s="89">
        <f t="shared" si="82"/>
        <v>0</v>
      </c>
      <c r="S114" s="89">
        <f t="shared" si="82"/>
        <v>0</v>
      </c>
      <c r="T114" s="89">
        <f t="shared" si="82"/>
        <v>0</v>
      </c>
      <c r="U114" s="89">
        <f t="shared" si="82"/>
        <v>0</v>
      </c>
      <c r="V114" s="89">
        <f t="shared" si="82"/>
        <v>0</v>
      </c>
      <c r="W114" s="89">
        <f t="shared" si="82"/>
        <v>0</v>
      </c>
      <c r="X114" s="89">
        <f t="shared" si="82"/>
        <v>0</v>
      </c>
      <c r="Y114" s="89">
        <f t="shared" si="82"/>
        <v>0</v>
      </c>
      <c r="Z114" s="89">
        <f t="shared" si="82"/>
        <v>0</v>
      </c>
      <c r="AA114" s="83"/>
      <c r="AB114" s="76"/>
    </row>
    <row r="115" spans="1:28" s="24" customFormat="1" ht="15" x14ac:dyDescent="0.25">
      <c r="A115" s="76"/>
      <c r="B115" s="88"/>
      <c r="C115" s="90"/>
      <c r="D115" s="90"/>
      <c r="E115" s="90"/>
      <c r="F115" s="90"/>
      <c r="G115" s="90"/>
      <c r="H115" s="79"/>
      <c r="I115" s="91"/>
      <c r="J115" s="79"/>
      <c r="K115" s="79"/>
      <c r="L115" s="79"/>
      <c r="M115" s="109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83"/>
      <c r="AB115" s="76"/>
    </row>
    <row r="116" spans="1:28" s="24" customFormat="1" ht="15" x14ac:dyDescent="0.25">
      <c r="A116" s="76"/>
      <c r="B116" s="88"/>
      <c r="C116" s="41" t="s">
        <v>208</v>
      </c>
      <c r="D116" s="41"/>
      <c r="E116" s="41"/>
      <c r="F116" s="41"/>
      <c r="G116" s="41"/>
      <c r="J116" s="79"/>
      <c r="K116" s="79"/>
      <c r="L116" s="79"/>
      <c r="M116" s="79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83"/>
      <c r="AB116" s="76"/>
    </row>
    <row r="117" spans="1:28" s="24" customFormat="1" ht="15" x14ac:dyDescent="0.25">
      <c r="A117" s="76"/>
      <c r="B117" s="88"/>
      <c r="C117" s="26" t="s">
        <v>209</v>
      </c>
      <c r="D117" s="27"/>
      <c r="E117" s="27"/>
      <c r="F117" s="27"/>
      <c r="G117" s="28"/>
      <c r="I117" s="70" t="s">
        <v>18</v>
      </c>
      <c r="J117" s="79"/>
      <c r="K117" s="79"/>
      <c r="L117" s="79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83"/>
      <c r="AB117" s="76"/>
    </row>
    <row r="118" spans="1:28" s="24" customFormat="1" ht="15" x14ac:dyDescent="0.25">
      <c r="A118" s="76"/>
      <c r="B118" s="88"/>
      <c r="C118" s="26" t="s">
        <v>210</v>
      </c>
      <c r="D118" s="27"/>
      <c r="E118" s="27"/>
      <c r="F118" s="27"/>
      <c r="G118" s="28"/>
      <c r="I118" s="70" t="s">
        <v>18</v>
      </c>
      <c r="J118" s="79"/>
      <c r="K118" s="79"/>
      <c r="L118" s="79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83"/>
      <c r="AB118" s="76"/>
    </row>
    <row r="119" spans="1:28" s="24" customFormat="1" ht="15" x14ac:dyDescent="0.25">
      <c r="A119" s="76"/>
      <c r="B119" s="88"/>
      <c r="C119" s="26" t="s">
        <v>211</v>
      </c>
      <c r="D119" s="27"/>
      <c r="E119" s="27"/>
      <c r="F119" s="27"/>
      <c r="G119" s="28"/>
      <c r="I119" s="70" t="s">
        <v>18</v>
      </c>
      <c r="J119" s="79"/>
      <c r="K119" s="79"/>
      <c r="L119" s="79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83"/>
      <c r="AB119" s="76"/>
    </row>
    <row r="120" spans="1:28" s="24" customFormat="1" ht="15" x14ac:dyDescent="0.25">
      <c r="A120" s="76"/>
      <c r="B120" s="88"/>
      <c r="C120" s="26" t="s">
        <v>214</v>
      </c>
      <c r="D120" s="27"/>
      <c r="E120" s="27"/>
      <c r="F120" s="27"/>
      <c r="G120" s="28"/>
      <c r="I120" s="70" t="s">
        <v>18</v>
      </c>
      <c r="J120" s="79"/>
      <c r="K120" s="79"/>
      <c r="L120" s="79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83"/>
      <c r="AB120" s="76"/>
    </row>
    <row r="121" spans="1:28" s="24" customFormat="1" ht="15" x14ac:dyDescent="0.25">
      <c r="A121" s="76"/>
      <c r="B121" s="88"/>
      <c r="C121" s="26" t="s">
        <v>212</v>
      </c>
      <c r="D121" s="27"/>
      <c r="E121" s="27"/>
      <c r="F121" s="27"/>
      <c r="G121" s="28"/>
      <c r="I121" s="70" t="s">
        <v>18</v>
      </c>
      <c r="J121" s="79"/>
      <c r="K121" s="79"/>
      <c r="L121" s="79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83"/>
      <c r="AB121" s="76"/>
    </row>
    <row r="122" spans="1:28" s="24" customFormat="1" ht="15" x14ac:dyDescent="0.25">
      <c r="A122" s="76"/>
      <c r="B122" s="88"/>
      <c r="C122" s="26" t="s">
        <v>213</v>
      </c>
      <c r="D122" s="27"/>
      <c r="E122" s="27"/>
      <c r="F122" s="27"/>
      <c r="G122" s="28"/>
      <c r="I122" s="70" t="s">
        <v>18</v>
      </c>
      <c r="J122" s="79"/>
      <c r="K122" s="79"/>
      <c r="L122" s="79"/>
      <c r="M122" s="96">
        <f>100%-SUM(M117:M121)</f>
        <v>1</v>
      </c>
      <c r="N122" s="96">
        <f t="shared" ref="N122" si="83">100%-SUM(N117:N121)</f>
        <v>1</v>
      </c>
      <c r="O122" s="96">
        <f t="shared" ref="O122" si="84">100%-SUM(O117:O121)</f>
        <v>1</v>
      </c>
      <c r="P122" s="96">
        <f t="shared" ref="P122" si="85">100%-SUM(P117:P121)</f>
        <v>1</v>
      </c>
      <c r="Q122" s="96">
        <f t="shared" ref="Q122" si="86">100%-SUM(Q117:Q121)</f>
        <v>1</v>
      </c>
      <c r="R122" s="96">
        <f t="shared" ref="R122" si="87">100%-SUM(R117:R121)</f>
        <v>1</v>
      </c>
      <c r="S122" s="96">
        <f t="shared" ref="S122" si="88">100%-SUM(S117:S121)</f>
        <v>1</v>
      </c>
      <c r="T122" s="96">
        <f t="shared" ref="T122" si="89">100%-SUM(T117:T121)</f>
        <v>1</v>
      </c>
      <c r="U122" s="96">
        <f t="shared" ref="U122" si="90">100%-SUM(U117:U121)</f>
        <v>1</v>
      </c>
      <c r="V122" s="96">
        <f t="shared" ref="V122" si="91">100%-SUM(V117:V121)</f>
        <v>1</v>
      </c>
      <c r="W122" s="96">
        <f t="shared" ref="W122" si="92">100%-SUM(W117:W121)</f>
        <v>1</v>
      </c>
      <c r="X122" s="96">
        <f t="shared" ref="X122" si="93">100%-SUM(X117:X121)</f>
        <v>1</v>
      </c>
      <c r="Y122" s="96">
        <f t="shared" ref="Y122" si="94">100%-SUM(Y117:Y121)</f>
        <v>1</v>
      </c>
      <c r="Z122" s="96">
        <f t="shared" ref="Z122" si="95">100%-SUM(Z117:Z121)</f>
        <v>1</v>
      </c>
      <c r="AA122" s="83"/>
      <c r="AB122" s="76"/>
    </row>
    <row r="123" spans="1:28" s="24" customFormat="1" ht="15" x14ac:dyDescent="0.25">
      <c r="A123" s="76"/>
      <c r="B123" s="88"/>
      <c r="C123" s="97"/>
      <c r="D123" s="97"/>
      <c r="E123" s="97"/>
      <c r="F123" s="97"/>
      <c r="G123" s="97"/>
      <c r="H123" s="79"/>
      <c r="I123" s="7"/>
      <c r="J123" s="79"/>
      <c r="K123" s="79"/>
      <c r="L123" s="79"/>
      <c r="M123" s="79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83"/>
      <c r="AB123" s="76"/>
    </row>
    <row r="124" spans="1:28" s="24" customFormat="1" ht="23.25" customHeight="1" x14ac:dyDescent="0.25">
      <c r="A124" s="76"/>
      <c r="B124" s="88"/>
      <c r="C124" s="41" t="s">
        <v>216</v>
      </c>
      <c r="D124" s="41"/>
      <c r="E124" s="41"/>
      <c r="F124" s="41"/>
      <c r="G124" s="41"/>
      <c r="J124" s="79"/>
      <c r="K124" s="79"/>
      <c r="L124" s="79"/>
      <c r="M124" s="79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83"/>
      <c r="AB124" s="76"/>
    </row>
    <row r="125" spans="1:28" s="24" customFormat="1" ht="15" x14ac:dyDescent="0.25">
      <c r="A125" s="76"/>
      <c r="B125" s="88"/>
      <c r="C125" s="26" t="s">
        <v>206</v>
      </c>
      <c r="D125" s="27"/>
      <c r="E125" s="27"/>
      <c r="F125" s="27"/>
      <c r="G125" s="28"/>
      <c r="I125" s="70" t="s">
        <v>18</v>
      </c>
      <c r="J125" s="79"/>
      <c r="K125" s="79"/>
      <c r="L125" s="79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83"/>
      <c r="AB125" s="76"/>
    </row>
    <row r="126" spans="1:28" s="24" customFormat="1" ht="15" x14ac:dyDescent="0.25">
      <c r="A126" s="76"/>
      <c r="B126" s="88"/>
      <c r="C126" s="26" t="s">
        <v>215</v>
      </c>
      <c r="D126" s="27"/>
      <c r="E126" s="27"/>
      <c r="F126" s="27"/>
      <c r="G126" s="28"/>
      <c r="I126" s="70" t="s">
        <v>18</v>
      </c>
      <c r="J126" s="79"/>
      <c r="K126" s="79"/>
      <c r="L126" s="79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83"/>
      <c r="AB126" s="76"/>
    </row>
    <row r="127" spans="1:28" s="24" customFormat="1" ht="15" x14ac:dyDescent="0.25">
      <c r="A127" s="76"/>
      <c r="B127" s="88"/>
      <c r="C127" s="26" t="s">
        <v>207</v>
      </c>
      <c r="D127" s="27"/>
      <c r="E127" s="27"/>
      <c r="F127" s="27"/>
      <c r="G127" s="28"/>
      <c r="I127" s="70" t="s">
        <v>18</v>
      </c>
      <c r="J127" s="79"/>
      <c r="K127" s="79"/>
      <c r="L127" s="79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83"/>
      <c r="AB127" s="76"/>
    </row>
    <row r="128" spans="1:28" s="24" customFormat="1" ht="15" x14ac:dyDescent="0.25">
      <c r="A128" s="76"/>
      <c r="B128" s="88"/>
      <c r="C128" s="97"/>
      <c r="D128" s="97"/>
      <c r="E128" s="97"/>
      <c r="F128" s="97"/>
      <c r="G128" s="97"/>
      <c r="H128" s="79"/>
      <c r="I128" s="7"/>
      <c r="J128" s="79"/>
      <c r="K128" s="79"/>
      <c r="L128" s="79"/>
      <c r="M128" s="92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83"/>
      <c r="AB128" s="76"/>
    </row>
    <row r="129" spans="1:28" s="24" customFormat="1" ht="15" x14ac:dyDescent="0.25">
      <c r="A129" s="76"/>
      <c r="B129" s="88"/>
      <c r="C129" s="41" t="s">
        <v>83</v>
      </c>
      <c r="D129" s="41"/>
      <c r="E129" s="41"/>
      <c r="F129" s="41"/>
      <c r="G129" s="41"/>
      <c r="H129" s="79"/>
      <c r="I129" s="99"/>
      <c r="J129" s="79"/>
      <c r="K129" s="79"/>
      <c r="L129" s="79"/>
      <c r="M129" s="100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3"/>
      <c r="AB129" s="76"/>
    </row>
    <row r="130" spans="1:28" s="24" customFormat="1" x14ac:dyDescent="0.2">
      <c r="A130" s="20"/>
      <c r="B130" s="2"/>
      <c r="C130" s="26" t="s">
        <v>193</v>
      </c>
      <c r="D130" s="27"/>
      <c r="E130" s="27"/>
      <c r="F130" s="27"/>
      <c r="G130" s="28"/>
      <c r="I130" s="70" t="s">
        <v>76</v>
      </c>
      <c r="M130" s="61">
        <f t="shared" ref="M130:Z130" si="96">M109+M111-M113</f>
        <v>0</v>
      </c>
      <c r="N130" s="61">
        <f t="shared" si="96"/>
        <v>0</v>
      </c>
      <c r="O130" s="61">
        <f t="shared" si="96"/>
        <v>0</v>
      </c>
      <c r="P130" s="61">
        <f t="shared" si="96"/>
        <v>0</v>
      </c>
      <c r="Q130" s="61">
        <f t="shared" si="96"/>
        <v>0</v>
      </c>
      <c r="R130" s="61">
        <f t="shared" si="96"/>
        <v>0</v>
      </c>
      <c r="S130" s="61">
        <f t="shared" si="96"/>
        <v>0</v>
      </c>
      <c r="T130" s="61">
        <f t="shared" si="96"/>
        <v>0</v>
      </c>
      <c r="U130" s="61">
        <f t="shared" si="96"/>
        <v>0</v>
      </c>
      <c r="V130" s="61">
        <f t="shared" si="96"/>
        <v>0</v>
      </c>
      <c r="W130" s="61">
        <f t="shared" si="96"/>
        <v>0</v>
      </c>
      <c r="X130" s="61">
        <f t="shared" si="96"/>
        <v>0</v>
      </c>
      <c r="Y130" s="61">
        <f t="shared" si="96"/>
        <v>0</v>
      </c>
      <c r="Z130" s="61">
        <f t="shared" si="96"/>
        <v>0</v>
      </c>
      <c r="AB130" s="20"/>
    </row>
    <row r="131" spans="1:28" s="24" customFormat="1" x14ac:dyDescent="0.2">
      <c r="A131" s="20"/>
      <c r="B131" s="2"/>
      <c r="C131" s="102" t="s">
        <v>195</v>
      </c>
      <c r="D131" s="103"/>
      <c r="E131" s="103"/>
      <c r="F131" s="103"/>
      <c r="G131" s="104"/>
      <c r="I131" s="70" t="s">
        <v>76</v>
      </c>
      <c r="K131" s="64" t="str">
        <f>IFERROR(AVERAGE(M131:Z131)/AVERAGE($M$134:$Z$134),"")</f>
        <v/>
      </c>
      <c r="M131" s="65">
        <f>IFERROR(M130*M10/M14,0)</f>
        <v>0</v>
      </c>
      <c r="N131" s="65">
        <f t="shared" ref="N131:Z131" si="97">IFERROR(N130*N10/N14,0)</f>
        <v>0</v>
      </c>
      <c r="O131" s="65">
        <f t="shared" si="97"/>
        <v>0</v>
      </c>
      <c r="P131" s="65">
        <f t="shared" si="97"/>
        <v>0</v>
      </c>
      <c r="Q131" s="65">
        <f t="shared" si="97"/>
        <v>0</v>
      </c>
      <c r="R131" s="65">
        <f t="shared" si="97"/>
        <v>0</v>
      </c>
      <c r="S131" s="65">
        <f t="shared" si="97"/>
        <v>0</v>
      </c>
      <c r="T131" s="65">
        <f t="shared" si="97"/>
        <v>0</v>
      </c>
      <c r="U131" s="65">
        <f t="shared" si="97"/>
        <v>0</v>
      </c>
      <c r="V131" s="65">
        <f t="shared" si="97"/>
        <v>0</v>
      </c>
      <c r="W131" s="65">
        <f t="shared" si="97"/>
        <v>0</v>
      </c>
      <c r="X131" s="65">
        <f t="shared" si="97"/>
        <v>0</v>
      </c>
      <c r="Y131" s="65">
        <f t="shared" si="97"/>
        <v>0</v>
      </c>
      <c r="Z131" s="65">
        <f t="shared" si="97"/>
        <v>0</v>
      </c>
      <c r="AB131" s="20"/>
    </row>
    <row r="132" spans="1:28" s="24" customFormat="1" x14ac:dyDescent="0.2">
      <c r="A132" s="20"/>
      <c r="B132" s="2"/>
      <c r="C132" s="102" t="s">
        <v>194</v>
      </c>
      <c r="D132" s="103"/>
      <c r="E132" s="103"/>
      <c r="F132" s="103"/>
      <c r="G132" s="104"/>
      <c r="I132" s="70" t="s">
        <v>76</v>
      </c>
      <c r="K132" s="64" t="str">
        <f>IFERROR(AVERAGE(M132:Z132)/AVERAGE($M$134:$Z$134),"")</f>
        <v/>
      </c>
      <c r="M132" s="65">
        <f>M130-M131</f>
        <v>0</v>
      </c>
      <c r="N132" s="65">
        <f t="shared" ref="N132:Z132" si="98">N130-N131</f>
        <v>0</v>
      </c>
      <c r="O132" s="65">
        <f t="shared" si="98"/>
        <v>0</v>
      </c>
      <c r="P132" s="65">
        <f t="shared" si="98"/>
        <v>0</v>
      </c>
      <c r="Q132" s="65">
        <f t="shared" si="98"/>
        <v>0</v>
      </c>
      <c r="R132" s="65">
        <f t="shared" si="98"/>
        <v>0</v>
      </c>
      <c r="S132" s="65">
        <f t="shared" si="98"/>
        <v>0</v>
      </c>
      <c r="T132" s="65">
        <f t="shared" si="98"/>
        <v>0</v>
      </c>
      <c r="U132" s="65">
        <f t="shared" si="98"/>
        <v>0</v>
      </c>
      <c r="V132" s="65">
        <f t="shared" si="98"/>
        <v>0</v>
      </c>
      <c r="W132" s="65">
        <f t="shared" si="98"/>
        <v>0</v>
      </c>
      <c r="X132" s="65">
        <f t="shared" si="98"/>
        <v>0</v>
      </c>
      <c r="Y132" s="65">
        <f t="shared" si="98"/>
        <v>0</v>
      </c>
      <c r="Z132" s="65">
        <f t="shared" si="98"/>
        <v>0</v>
      </c>
      <c r="AB132" s="20"/>
    </row>
    <row r="133" spans="1:28" s="24" customFormat="1" x14ac:dyDescent="0.2">
      <c r="A133" s="20"/>
      <c r="B133" s="2"/>
      <c r="C133" s="26" t="s">
        <v>84</v>
      </c>
      <c r="D133" s="27"/>
      <c r="E133" s="27"/>
      <c r="F133" s="27"/>
      <c r="G133" s="28"/>
      <c r="I133" s="70" t="s">
        <v>76</v>
      </c>
      <c r="K133" s="64" t="str">
        <f>IFERROR(AVERAGE(M133:Z133)/AVERAGE($M$134:$Z$134),"")</f>
        <v/>
      </c>
      <c r="M133" s="61">
        <f t="shared" ref="M133:Z133" si="99">M110+M112</f>
        <v>0</v>
      </c>
      <c r="N133" s="61">
        <f t="shared" si="99"/>
        <v>0</v>
      </c>
      <c r="O133" s="61">
        <f t="shared" si="99"/>
        <v>0</v>
      </c>
      <c r="P133" s="61">
        <f t="shared" si="99"/>
        <v>0</v>
      </c>
      <c r="Q133" s="61">
        <f t="shared" si="99"/>
        <v>0</v>
      </c>
      <c r="R133" s="61">
        <f t="shared" si="99"/>
        <v>0</v>
      </c>
      <c r="S133" s="61">
        <f t="shared" si="99"/>
        <v>0</v>
      </c>
      <c r="T133" s="61">
        <f t="shared" si="99"/>
        <v>0</v>
      </c>
      <c r="U133" s="61">
        <f t="shared" si="99"/>
        <v>0</v>
      </c>
      <c r="V133" s="61">
        <f t="shared" si="99"/>
        <v>0</v>
      </c>
      <c r="W133" s="61">
        <f t="shared" si="99"/>
        <v>0</v>
      </c>
      <c r="X133" s="61">
        <f t="shared" si="99"/>
        <v>0</v>
      </c>
      <c r="Y133" s="61">
        <f t="shared" si="99"/>
        <v>0</v>
      </c>
      <c r="Z133" s="61">
        <f t="shared" si="99"/>
        <v>0</v>
      </c>
      <c r="AB133" s="20"/>
    </row>
    <row r="134" spans="1:28" s="24" customFormat="1" x14ac:dyDescent="0.2">
      <c r="A134" s="20"/>
      <c r="B134" s="2"/>
      <c r="C134" s="51" t="s">
        <v>85</v>
      </c>
      <c r="D134" s="52"/>
      <c r="E134" s="52"/>
      <c r="F134" s="52"/>
      <c r="G134" s="53"/>
      <c r="H134" s="83"/>
      <c r="I134" s="80" t="s">
        <v>76</v>
      </c>
      <c r="K134" s="106"/>
      <c r="M134" s="62">
        <f>M130+M133</f>
        <v>0</v>
      </c>
      <c r="N134" s="62">
        <f t="shared" ref="N134" si="100">N130+N133</f>
        <v>0</v>
      </c>
      <c r="O134" s="62">
        <f t="shared" ref="O134" si="101">O130+O133</f>
        <v>0</v>
      </c>
      <c r="P134" s="62">
        <f t="shared" ref="P134" si="102">P130+P133</f>
        <v>0</v>
      </c>
      <c r="Q134" s="62">
        <f t="shared" ref="Q134" si="103">Q130+Q133</f>
        <v>0</v>
      </c>
      <c r="R134" s="62">
        <f t="shared" ref="R134" si="104">R130+R133</f>
        <v>0</v>
      </c>
      <c r="S134" s="62">
        <f t="shared" ref="S134" si="105">S130+S133</f>
        <v>0</v>
      </c>
      <c r="T134" s="62">
        <f t="shared" ref="T134" si="106">T130+T133</f>
        <v>0</v>
      </c>
      <c r="U134" s="62">
        <f t="shared" ref="U134" si="107">U130+U133</f>
        <v>0</v>
      </c>
      <c r="V134" s="62">
        <f t="shared" ref="V134" si="108">V130+V133</f>
        <v>0</v>
      </c>
      <c r="W134" s="62">
        <f t="shared" ref="W134" si="109">W130+W133</f>
        <v>0</v>
      </c>
      <c r="X134" s="62">
        <f t="shared" ref="X134" si="110">X130+X133</f>
        <v>0</v>
      </c>
      <c r="Y134" s="62">
        <f t="shared" ref="Y134" si="111">Y130+Y133</f>
        <v>0</v>
      </c>
      <c r="Z134" s="62">
        <f t="shared" ref="Z134" si="112">Z130+Z133</f>
        <v>0</v>
      </c>
      <c r="AB134" s="20"/>
    </row>
    <row r="135" spans="1:28" s="24" customFormat="1" x14ac:dyDescent="0.2">
      <c r="A135" s="20"/>
      <c r="B135" s="2"/>
      <c r="C135" s="26" t="s">
        <v>197</v>
      </c>
      <c r="D135" s="27"/>
      <c r="E135" s="27"/>
      <c r="F135" s="27"/>
      <c r="G135" s="28"/>
      <c r="I135" s="70" t="s">
        <v>76</v>
      </c>
      <c r="K135" s="106"/>
      <c r="M135" s="66">
        <f>M134*M117*M125</f>
        <v>0</v>
      </c>
      <c r="N135" s="66">
        <f t="shared" ref="N135:Z135" si="113">N134*N117*N125</f>
        <v>0</v>
      </c>
      <c r="O135" s="66">
        <f t="shared" si="113"/>
        <v>0</v>
      </c>
      <c r="P135" s="66">
        <f t="shared" si="113"/>
        <v>0</v>
      </c>
      <c r="Q135" s="66">
        <f t="shared" si="113"/>
        <v>0</v>
      </c>
      <c r="R135" s="66">
        <f t="shared" si="113"/>
        <v>0</v>
      </c>
      <c r="S135" s="66">
        <f t="shared" si="113"/>
        <v>0</v>
      </c>
      <c r="T135" s="66">
        <f t="shared" si="113"/>
        <v>0</v>
      </c>
      <c r="U135" s="66">
        <f t="shared" si="113"/>
        <v>0</v>
      </c>
      <c r="V135" s="66">
        <f t="shared" si="113"/>
        <v>0</v>
      </c>
      <c r="W135" s="66">
        <f t="shared" si="113"/>
        <v>0</v>
      </c>
      <c r="X135" s="66">
        <f t="shared" si="113"/>
        <v>0</v>
      </c>
      <c r="Y135" s="66">
        <f t="shared" si="113"/>
        <v>0</v>
      </c>
      <c r="Z135" s="66">
        <f t="shared" si="113"/>
        <v>0</v>
      </c>
      <c r="AB135" s="20"/>
    </row>
    <row r="136" spans="1:28" s="24" customFormat="1" x14ac:dyDescent="0.2">
      <c r="A136" s="20"/>
      <c r="B136" s="2"/>
      <c r="C136" s="102" t="s">
        <v>195</v>
      </c>
      <c r="D136" s="103"/>
      <c r="E136" s="103"/>
      <c r="F136" s="103"/>
      <c r="G136" s="104"/>
      <c r="I136" s="70" t="s">
        <v>76</v>
      </c>
      <c r="K136" s="106"/>
      <c r="M136" s="68">
        <f>M131*M117*M125</f>
        <v>0</v>
      </c>
      <c r="N136" s="68">
        <f t="shared" ref="N136:Z136" si="114">N131*N117*N125</f>
        <v>0</v>
      </c>
      <c r="O136" s="68">
        <f t="shared" si="114"/>
        <v>0</v>
      </c>
      <c r="P136" s="68">
        <f t="shared" si="114"/>
        <v>0</v>
      </c>
      <c r="Q136" s="68">
        <f t="shared" si="114"/>
        <v>0</v>
      </c>
      <c r="R136" s="68">
        <f t="shared" si="114"/>
        <v>0</v>
      </c>
      <c r="S136" s="68">
        <f t="shared" si="114"/>
        <v>0</v>
      </c>
      <c r="T136" s="68">
        <f t="shared" si="114"/>
        <v>0</v>
      </c>
      <c r="U136" s="68">
        <f t="shared" si="114"/>
        <v>0</v>
      </c>
      <c r="V136" s="68">
        <f t="shared" si="114"/>
        <v>0</v>
      </c>
      <c r="W136" s="68">
        <f t="shared" si="114"/>
        <v>0</v>
      </c>
      <c r="X136" s="68">
        <f t="shared" si="114"/>
        <v>0</v>
      </c>
      <c r="Y136" s="68">
        <f t="shared" si="114"/>
        <v>0</v>
      </c>
      <c r="Z136" s="68">
        <f t="shared" si="114"/>
        <v>0</v>
      </c>
      <c r="AB136" s="20"/>
    </row>
    <row r="137" spans="1:28" s="24" customFormat="1" x14ac:dyDescent="0.2">
      <c r="A137" s="20"/>
      <c r="B137" s="2"/>
      <c r="C137" s="102" t="s">
        <v>194</v>
      </c>
      <c r="D137" s="103"/>
      <c r="E137" s="103"/>
      <c r="F137" s="103"/>
      <c r="G137" s="104"/>
      <c r="I137" s="70" t="s">
        <v>76</v>
      </c>
      <c r="K137" s="106"/>
      <c r="M137" s="68">
        <f>M132*M117*M125</f>
        <v>0</v>
      </c>
      <c r="N137" s="68">
        <f t="shared" ref="N137:Z137" si="115">N132*N117*N125</f>
        <v>0</v>
      </c>
      <c r="O137" s="68">
        <f t="shared" si="115"/>
        <v>0</v>
      </c>
      <c r="P137" s="68">
        <f t="shared" si="115"/>
        <v>0</v>
      </c>
      <c r="Q137" s="68">
        <f t="shared" si="115"/>
        <v>0</v>
      </c>
      <c r="R137" s="68">
        <f t="shared" si="115"/>
        <v>0</v>
      </c>
      <c r="S137" s="68">
        <f t="shared" si="115"/>
        <v>0</v>
      </c>
      <c r="T137" s="68">
        <f t="shared" si="115"/>
        <v>0</v>
      </c>
      <c r="U137" s="68">
        <f t="shared" si="115"/>
        <v>0</v>
      </c>
      <c r="V137" s="68">
        <f t="shared" si="115"/>
        <v>0</v>
      </c>
      <c r="W137" s="68">
        <f t="shared" si="115"/>
        <v>0</v>
      </c>
      <c r="X137" s="68">
        <f t="shared" si="115"/>
        <v>0</v>
      </c>
      <c r="Y137" s="68">
        <f t="shared" si="115"/>
        <v>0</v>
      </c>
      <c r="Z137" s="68">
        <f t="shared" si="115"/>
        <v>0</v>
      </c>
      <c r="AB137" s="20"/>
    </row>
    <row r="138" spans="1:28" s="24" customFormat="1" x14ac:dyDescent="0.2">
      <c r="A138" s="20"/>
      <c r="B138" s="2"/>
      <c r="C138" s="102" t="s">
        <v>205</v>
      </c>
      <c r="D138" s="103"/>
      <c r="E138" s="103"/>
      <c r="F138" s="103"/>
      <c r="G138" s="104"/>
      <c r="I138" s="70" t="s">
        <v>76</v>
      </c>
      <c r="K138" s="106"/>
      <c r="M138" s="68">
        <f>M133*M117*M125</f>
        <v>0</v>
      </c>
      <c r="N138" s="68">
        <f t="shared" ref="N138:Z138" si="116">N133*N117*N125</f>
        <v>0</v>
      </c>
      <c r="O138" s="68">
        <f t="shared" si="116"/>
        <v>0</v>
      </c>
      <c r="P138" s="68">
        <f t="shared" si="116"/>
        <v>0</v>
      </c>
      <c r="Q138" s="68">
        <f t="shared" si="116"/>
        <v>0</v>
      </c>
      <c r="R138" s="68">
        <f t="shared" si="116"/>
        <v>0</v>
      </c>
      <c r="S138" s="68">
        <f t="shared" si="116"/>
        <v>0</v>
      </c>
      <c r="T138" s="68">
        <f t="shared" si="116"/>
        <v>0</v>
      </c>
      <c r="U138" s="68">
        <f t="shared" si="116"/>
        <v>0</v>
      </c>
      <c r="V138" s="68">
        <f t="shared" si="116"/>
        <v>0</v>
      </c>
      <c r="W138" s="68">
        <f t="shared" si="116"/>
        <v>0</v>
      </c>
      <c r="X138" s="68">
        <f t="shared" si="116"/>
        <v>0</v>
      </c>
      <c r="Y138" s="68">
        <f t="shared" si="116"/>
        <v>0</v>
      </c>
      <c r="Z138" s="68">
        <f t="shared" si="116"/>
        <v>0</v>
      </c>
      <c r="AB138" s="20"/>
    </row>
    <row r="139" spans="1:28" s="24" customFormat="1" x14ac:dyDescent="0.2">
      <c r="A139" s="20"/>
      <c r="B139" s="2"/>
      <c r="C139" s="26" t="s">
        <v>196</v>
      </c>
      <c r="D139" s="27"/>
      <c r="E139" s="27"/>
      <c r="F139" s="27"/>
      <c r="G139" s="28"/>
      <c r="I139" s="70" t="s">
        <v>76</v>
      </c>
      <c r="K139" s="106"/>
      <c r="M139" s="66">
        <f>M134*M118*M126</f>
        <v>0</v>
      </c>
      <c r="N139" s="66">
        <f t="shared" ref="N139:Z139" si="117">N134*N118*N126</f>
        <v>0</v>
      </c>
      <c r="O139" s="66">
        <f t="shared" si="117"/>
        <v>0</v>
      </c>
      <c r="P139" s="66">
        <f t="shared" si="117"/>
        <v>0</v>
      </c>
      <c r="Q139" s="66">
        <f t="shared" si="117"/>
        <v>0</v>
      </c>
      <c r="R139" s="66">
        <f t="shared" si="117"/>
        <v>0</v>
      </c>
      <c r="S139" s="66">
        <f t="shared" si="117"/>
        <v>0</v>
      </c>
      <c r="T139" s="66">
        <f t="shared" si="117"/>
        <v>0</v>
      </c>
      <c r="U139" s="66">
        <f t="shared" si="117"/>
        <v>0</v>
      </c>
      <c r="V139" s="66">
        <f t="shared" si="117"/>
        <v>0</v>
      </c>
      <c r="W139" s="66">
        <f t="shared" si="117"/>
        <v>0</v>
      </c>
      <c r="X139" s="66">
        <f t="shared" si="117"/>
        <v>0</v>
      </c>
      <c r="Y139" s="66">
        <f t="shared" si="117"/>
        <v>0</v>
      </c>
      <c r="Z139" s="66">
        <f t="shared" si="117"/>
        <v>0</v>
      </c>
      <c r="AB139" s="20"/>
    </row>
    <row r="140" spans="1:28" s="24" customFormat="1" x14ac:dyDescent="0.2">
      <c r="A140" s="20"/>
      <c r="B140" s="2"/>
      <c r="C140" s="102" t="s">
        <v>195</v>
      </c>
      <c r="D140" s="103"/>
      <c r="E140" s="103"/>
      <c r="F140" s="103"/>
      <c r="G140" s="104"/>
      <c r="I140" s="70" t="s">
        <v>76</v>
      </c>
      <c r="K140" s="106"/>
      <c r="M140" s="67">
        <f>M131*M126*M118</f>
        <v>0</v>
      </c>
      <c r="N140" s="67">
        <f t="shared" ref="N140:Z140" si="118">N131*N126*N118</f>
        <v>0</v>
      </c>
      <c r="O140" s="67">
        <f t="shared" si="118"/>
        <v>0</v>
      </c>
      <c r="P140" s="67">
        <f t="shared" si="118"/>
        <v>0</v>
      </c>
      <c r="Q140" s="67">
        <f t="shared" si="118"/>
        <v>0</v>
      </c>
      <c r="R140" s="67">
        <f t="shared" si="118"/>
        <v>0</v>
      </c>
      <c r="S140" s="67">
        <f t="shared" si="118"/>
        <v>0</v>
      </c>
      <c r="T140" s="67">
        <f t="shared" si="118"/>
        <v>0</v>
      </c>
      <c r="U140" s="67">
        <f t="shared" si="118"/>
        <v>0</v>
      </c>
      <c r="V140" s="67">
        <f t="shared" si="118"/>
        <v>0</v>
      </c>
      <c r="W140" s="67">
        <f t="shared" si="118"/>
        <v>0</v>
      </c>
      <c r="X140" s="67">
        <f t="shared" si="118"/>
        <v>0</v>
      </c>
      <c r="Y140" s="67">
        <f t="shared" si="118"/>
        <v>0</v>
      </c>
      <c r="Z140" s="67">
        <f t="shared" si="118"/>
        <v>0</v>
      </c>
      <c r="AB140" s="20"/>
    </row>
    <row r="141" spans="1:28" s="24" customFormat="1" x14ac:dyDescent="0.2">
      <c r="A141" s="20"/>
      <c r="B141" s="2"/>
      <c r="C141" s="102" t="s">
        <v>194</v>
      </c>
      <c r="D141" s="103"/>
      <c r="E141" s="103"/>
      <c r="F141" s="103"/>
      <c r="G141" s="104"/>
      <c r="I141" s="70" t="s">
        <v>76</v>
      </c>
      <c r="K141" s="106"/>
      <c r="M141" s="67">
        <f>M132*M126*M118</f>
        <v>0</v>
      </c>
      <c r="N141" s="67">
        <f t="shared" ref="N141:Z141" si="119">N132*N126*N118</f>
        <v>0</v>
      </c>
      <c r="O141" s="67">
        <f t="shared" si="119"/>
        <v>0</v>
      </c>
      <c r="P141" s="67">
        <f t="shared" si="119"/>
        <v>0</v>
      </c>
      <c r="Q141" s="67">
        <f t="shared" si="119"/>
        <v>0</v>
      </c>
      <c r="R141" s="67">
        <f t="shared" si="119"/>
        <v>0</v>
      </c>
      <c r="S141" s="67">
        <f t="shared" si="119"/>
        <v>0</v>
      </c>
      <c r="T141" s="67">
        <f t="shared" si="119"/>
        <v>0</v>
      </c>
      <c r="U141" s="67">
        <f t="shared" si="119"/>
        <v>0</v>
      </c>
      <c r="V141" s="67">
        <f t="shared" si="119"/>
        <v>0</v>
      </c>
      <c r="W141" s="67">
        <f t="shared" si="119"/>
        <v>0</v>
      </c>
      <c r="X141" s="67">
        <f t="shared" si="119"/>
        <v>0</v>
      </c>
      <c r="Y141" s="67">
        <f t="shared" si="119"/>
        <v>0</v>
      </c>
      <c r="Z141" s="67">
        <f t="shared" si="119"/>
        <v>0</v>
      </c>
      <c r="AB141" s="20"/>
    </row>
    <row r="142" spans="1:28" s="24" customFormat="1" x14ac:dyDescent="0.2">
      <c r="A142" s="20"/>
      <c r="B142" s="2"/>
      <c r="C142" s="102" t="s">
        <v>205</v>
      </c>
      <c r="D142" s="103"/>
      <c r="E142" s="103"/>
      <c r="F142" s="103"/>
      <c r="G142" s="104"/>
      <c r="I142" s="70" t="s">
        <v>76</v>
      </c>
      <c r="K142" s="106"/>
      <c r="M142" s="67">
        <f>M133*M126*M118</f>
        <v>0</v>
      </c>
      <c r="N142" s="67">
        <f t="shared" ref="N142:Z142" si="120">N133*N126*N118</f>
        <v>0</v>
      </c>
      <c r="O142" s="67">
        <f t="shared" si="120"/>
        <v>0</v>
      </c>
      <c r="P142" s="67">
        <f t="shared" si="120"/>
        <v>0</v>
      </c>
      <c r="Q142" s="67">
        <f t="shared" si="120"/>
        <v>0</v>
      </c>
      <c r="R142" s="67">
        <f t="shared" si="120"/>
        <v>0</v>
      </c>
      <c r="S142" s="67">
        <f t="shared" si="120"/>
        <v>0</v>
      </c>
      <c r="T142" s="67">
        <f t="shared" si="120"/>
        <v>0</v>
      </c>
      <c r="U142" s="67">
        <f t="shared" si="120"/>
        <v>0</v>
      </c>
      <c r="V142" s="67">
        <f t="shared" si="120"/>
        <v>0</v>
      </c>
      <c r="W142" s="67">
        <f t="shared" si="120"/>
        <v>0</v>
      </c>
      <c r="X142" s="67">
        <f t="shared" si="120"/>
        <v>0</v>
      </c>
      <c r="Y142" s="67">
        <f t="shared" si="120"/>
        <v>0</v>
      </c>
      <c r="Z142" s="67">
        <f t="shared" si="120"/>
        <v>0</v>
      </c>
      <c r="AB142" s="20"/>
    </row>
    <row r="143" spans="1:28" s="24" customFormat="1" x14ac:dyDescent="0.2">
      <c r="A143" s="20"/>
      <c r="B143" s="2"/>
      <c r="C143" s="26" t="s">
        <v>88</v>
      </c>
      <c r="D143" s="27"/>
      <c r="E143" s="27"/>
      <c r="F143" s="27"/>
      <c r="G143" s="28"/>
      <c r="I143" s="70" t="s">
        <v>76</v>
      </c>
      <c r="K143" s="4"/>
      <c r="M143" s="66">
        <f>M134*M120</f>
        <v>0</v>
      </c>
      <c r="N143" s="66">
        <f t="shared" ref="N143:Z143" si="121">N134*N120</f>
        <v>0</v>
      </c>
      <c r="O143" s="66">
        <f t="shared" si="121"/>
        <v>0</v>
      </c>
      <c r="P143" s="66">
        <f t="shared" si="121"/>
        <v>0</v>
      </c>
      <c r="Q143" s="66">
        <f t="shared" si="121"/>
        <v>0</v>
      </c>
      <c r="R143" s="66">
        <f t="shared" si="121"/>
        <v>0</v>
      </c>
      <c r="S143" s="66">
        <f t="shared" si="121"/>
        <v>0</v>
      </c>
      <c r="T143" s="66">
        <f t="shared" si="121"/>
        <v>0</v>
      </c>
      <c r="U143" s="66">
        <f t="shared" si="121"/>
        <v>0</v>
      </c>
      <c r="V143" s="66">
        <f t="shared" si="121"/>
        <v>0</v>
      </c>
      <c r="W143" s="66">
        <f t="shared" si="121"/>
        <v>0</v>
      </c>
      <c r="X143" s="66">
        <f t="shared" si="121"/>
        <v>0</v>
      </c>
      <c r="Y143" s="66">
        <f t="shared" si="121"/>
        <v>0</v>
      </c>
      <c r="Z143" s="66">
        <f t="shared" si="121"/>
        <v>0</v>
      </c>
      <c r="AB143" s="20"/>
    </row>
    <row r="144" spans="1:28" s="24" customFormat="1" x14ac:dyDescent="0.2">
      <c r="A144" s="20"/>
      <c r="B144" s="2"/>
      <c r="C144" s="102" t="s">
        <v>195</v>
      </c>
      <c r="D144" s="103"/>
      <c r="E144" s="103"/>
      <c r="F144" s="103"/>
      <c r="G144" s="104"/>
      <c r="I144" s="70" t="s">
        <v>76</v>
      </c>
      <c r="K144" s="106"/>
      <c r="M144" s="67">
        <f>M131*M120</f>
        <v>0</v>
      </c>
      <c r="N144" s="67">
        <f t="shared" ref="N144:Z144" si="122">N131*N120</f>
        <v>0</v>
      </c>
      <c r="O144" s="67">
        <f t="shared" si="122"/>
        <v>0</v>
      </c>
      <c r="P144" s="67">
        <f t="shared" si="122"/>
        <v>0</v>
      </c>
      <c r="Q144" s="67">
        <f t="shared" si="122"/>
        <v>0</v>
      </c>
      <c r="R144" s="67">
        <f t="shared" si="122"/>
        <v>0</v>
      </c>
      <c r="S144" s="67">
        <f t="shared" si="122"/>
        <v>0</v>
      </c>
      <c r="T144" s="67">
        <f t="shared" si="122"/>
        <v>0</v>
      </c>
      <c r="U144" s="67">
        <f t="shared" si="122"/>
        <v>0</v>
      </c>
      <c r="V144" s="67">
        <f t="shared" si="122"/>
        <v>0</v>
      </c>
      <c r="W144" s="67">
        <f t="shared" si="122"/>
        <v>0</v>
      </c>
      <c r="X144" s="67">
        <f t="shared" si="122"/>
        <v>0</v>
      </c>
      <c r="Y144" s="67">
        <f t="shared" si="122"/>
        <v>0</v>
      </c>
      <c r="Z144" s="67">
        <f t="shared" si="122"/>
        <v>0</v>
      </c>
      <c r="AB144" s="20"/>
    </row>
    <row r="145" spans="1:28" s="24" customFormat="1" x14ac:dyDescent="0.2">
      <c r="A145" s="20"/>
      <c r="B145" s="2"/>
      <c r="C145" s="102" t="s">
        <v>194</v>
      </c>
      <c r="D145" s="103"/>
      <c r="E145" s="103"/>
      <c r="F145" s="103"/>
      <c r="G145" s="104"/>
      <c r="I145" s="70" t="s">
        <v>76</v>
      </c>
      <c r="K145" s="106"/>
      <c r="M145" s="67">
        <f>M132*M120</f>
        <v>0</v>
      </c>
      <c r="N145" s="67">
        <f t="shared" ref="N145:Z145" si="123">N132*N120</f>
        <v>0</v>
      </c>
      <c r="O145" s="67">
        <f t="shared" si="123"/>
        <v>0</v>
      </c>
      <c r="P145" s="67">
        <f t="shared" si="123"/>
        <v>0</v>
      </c>
      <c r="Q145" s="67">
        <f t="shared" si="123"/>
        <v>0</v>
      </c>
      <c r="R145" s="67">
        <f t="shared" si="123"/>
        <v>0</v>
      </c>
      <c r="S145" s="67">
        <f t="shared" si="123"/>
        <v>0</v>
      </c>
      <c r="T145" s="67">
        <f t="shared" si="123"/>
        <v>0</v>
      </c>
      <c r="U145" s="67">
        <f t="shared" si="123"/>
        <v>0</v>
      </c>
      <c r="V145" s="67">
        <f t="shared" si="123"/>
        <v>0</v>
      </c>
      <c r="W145" s="67">
        <f t="shared" si="123"/>
        <v>0</v>
      </c>
      <c r="X145" s="67">
        <f t="shared" si="123"/>
        <v>0</v>
      </c>
      <c r="Y145" s="67">
        <f t="shared" si="123"/>
        <v>0</v>
      </c>
      <c r="Z145" s="67">
        <f t="shared" si="123"/>
        <v>0</v>
      </c>
      <c r="AB145" s="20"/>
    </row>
    <row r="146" spans="1:28" s="24" customFormat="1" x14ac:dyDescent="0.2">
      <c r="A146" s="20"/>
      <c r="B146" s="2"/>
      <c r="C146" s="102" t="s">
        <v>205</v>
      </c>
      <c r="D146" s="103"/>
      <c r="E146" s="103"/>
      <c r="F146" s="103"/>
      <c r="G146" s="104"/>
      <c r="I146" s="70" t="s">
        <v>76</v>
      </c>
      <c r="K146" s="106"/>
      <c r="M146" s="67">
        <f>M133*M120</f>
        <v>0</v>
      </c>
      <c r="N146" s="67">
        <f t="shared" ref="N146:Z146" si="124">N133*N120</f>
        <v>0</v>
      </c>
      <c r="O146" s="67">
        <f t="shared" si="124"/>
        <v>0</v>
      </c>
      <c r="P146" s="67">
        <f t="shared" si="124"/>
        <v>0</v>
      </c>
      <c r="Q146" s="67">
        <f t="shared" si="124"/>
        <v>0</v>
      </c>
      <c r="R146" s="67">
        <f t="shared" si="124"/>
        <v>0</v>
      </c>
      <c r="S146" s="67">
        <f t="shared" si="124"/>
        <v>0</v>
      </c>
      <c r="T146" s="67">
        <f t="shared" si="124"/>
        <v>0</v>
      </c>
      <c r="U146" s="67">
        <f t="shared" si="124"/>
        <v>0</v>
      </c>
      <c r="V146" s="67">
        <f t="shared" si="124"/>
        <v>0</v>
      </c>
      <c r="W146" s="67">
        <f t="shared" si="124"/>
        <v>0</v>
      </c>
      <c r="X146" s="67">
        <f t="shared" si="124"/>
        <v>0</v>
      </c>
      <c r="Y146" s="67">
        <f t="shared" si="124"/>
        <v>0</v>
      </c>
      <c r="Z146" s="67">
        <f t="shared" si="124"/>
        <v>0</v>
      </c>
      <c r="AB146" s="20"/>
    </row>
    <row r="147" spans="1:28" s="24" customFormat="1" x14ac:dyDescent="0.2">
      <c r="A147" s="20"/>
      <c r="B147" s="2"/>
      <c r="C147" s="26" t="s">
        <v>89</v>
      </c>
      <c r="D147" s="27"/>
      <c r="E147" s="27"/>
      <c r="F147" s="27"/>
      <c r="G147" s="28"/>
      <c r="I147" s="70" t="s">
        <v>76</v>
      </c>
      <c r="K147" s="4"/>
      <c r="M147" s="66">
        <f>M134*M121</f>
        <v>0</v>
      </c>
      <c r="N147" s="66">
        <f t="shared" ref="N147:Z147" si="125">N134*N121</f>
        <v>0</v>
      </c>
      <c r="O147" s="66">
        <f t="shared" si="125"/>
        <v>0</v>
      </c>
      <c r="P147" s="66">
        <f t="shared" si="125"/>
        <v>0</v>
      </c>
      <c r="Q147" s="66">
        <f t="shared" si="125"/>
        <v>0</v>
      </c>
      <c r="R147" s="66">
        <f t="shared" si="125"/>
        <v>0</v>
      </c>
      <c r="S147" s="66">
        <f t="shared" si="125"/>
        <v>0</v>
      </c>
      <c r="T147" s="66">
        <f t="shared" si="125"/>
        <v>0</v>
      </c>
      <c r="U147" s="66">
        <f t="shared" si="125"/>
        <v>0</v>
      </c>
      <c r="V147" s="66">
        <f t="shared" si="125"/>
        <v>0</v>
      </c>
      <c r="W147" s="66">
        <f t="shared" si="125"/>
        <v>0</v>
      </c>
      <c r="X147" s="66">
        <f t="shared" si="125"/>
        <v>0</v>
      </c>
      <c r="Y147" s="66">
        <f t="shared" si="125"/>
        <v>0</v>
      </c>
      <c r="Z147" s="66">
        <f t="shared" si="125"/>
        <v>0</v>
      </c>
      <c r="AB147" s="20"/>
    </row>
    <row r="148" spans="1:28" s="24" customFormat="1" x14ac:dyDescent="0.2">
      <c r="A148" s="20"/>
      <c r="B148" s="2"/>
      <c r="C148" s="102" t="s">
        <v>195</v>
      </c>
      <c r="D148" s="103"/>
      <c r="E148" s="103"/>
      <c r="F148" s="103"/>
      <c r="G148" s="104"/>
      <c r="I148" s="70" t="s">
        <v>76</v>
      </c>
      <c r="K148" s="106"/>
      <c r="M148" s="67">
        <f>M131*M121</f>
        <v>0</v>
      </c>
      <c r="N148" s="67">
        <f t="shared" ref="N148:Z148" si="126">N131*N121</f>
        <v>0</v>
      </c>
      <c r="O148" s="67">
        <f t="shared" si="126"/>
        <v>0</v>
      </c>
      <c r="P148" s="67">
        <f t="shared" si="126"/>
        <v>0</v>
      </c>
      <c r="Q148" s="67">
        <f t="shared" si="126"/>
        <v>0</v>
      </c>
      <c r="R148" s="67">
        <f t="shared" si="126"/>
        <v>0</v>
      </c>
      <c r="S148" s="67">
        <f t="shared" si="126"/>
        <v>0</v>
      </c>
      <c r="T148" s="67">
        <f t="shared" si="126"/>
        <v>0</v>
      </c>
      <c r="U148" s="67">
        <f t="shared" si="126"/>
        <v>0</v>
      </c>
      <c r="V148" s="67">
        <f t="shared" si="126"/>
        <v>0</v>
      </c>
      <c r="W148" s="67">
        <f t="shared" si="126"/>
        <v>0</v>
      </c>
      <c r="X148" s="67">
        <f t="shared" si="126"/>
        <v>0</v>
      </c>
      <c r="Y148" s="67">
        <f t="shared" si="126"/>
        <v>0</v>
      </c>
      <c r="Z148" s="67">
        <f t="shared" si="126"/>
        <v>0</v>
      </c>
      <c r="AB148" s="20"/>
    </row>
    <row r="149" spans="1:28" s="24" customFormat="1" x14ac:dyDescent="0.2">
      <c r="A149" s="20"/>
      <c r="B149" s="2"/>
      <c r="C149" s="102" t="s">
        <v>194</v>
      </c>
      <c r="D149" s="103"/>
      <c r="E149" s="103"/>
      <c r="F149" s="103"/>
      <c r="G149" s="104"/>
      <c r="I149" s="70" t="s">
        <v>76</v>
      </c>
      <c r="K149" s="106"/>
      <c r="M149" s="67">
        <f>M132*M121</f>
        <v>0</v>
      </c>
      <c r="N149" s="67">
        <f t="shared" ref="N149:Z149" si="127">N132*N121</f>
        <v>0</v>
      </c>
      <c r="O149" s="67">
        <f t="shared" si="127"/>
        <v>0</v>
      </c>
      <c r="P149" s="67">
        <f t="shared" si="127"/>
        <v>0</v>
      </c>
      <c r="Q149" s="67">
        <f t="shared" si="127"/>
        <v>0</v>
      </c>
      <c r="R149" s="67">
        <f t="shared" si="127"/>
        <v>0</v>
      </c>
      <c r="S149" s="67">
        <f t="shared" si="127"/>
        <v>0</v>
      </c>
      <c r="T149" s="67">
        <f t="shared" si="127"/>
        <v>0</v>
      </c>
      <c r="U149" s="67">
        <f t="shared" si="127"/>
        <v>0</v>
      </c>
      <c r="V149" s="67">
        <f t="shared" si="127"/>
        <v>0</v>
      </c>
      <c r="W149" s="67">
        <f t="shared" si="127"/>
        <v>0</v>
      </c>
      <c r="X149" s="67">
        <f t="shared" si="127"/>
        <v>0</v>
      </c>
      <c r="Y149" s="67">
        <f t="shared" si="127"/>
        <v>0</v>
      </c>
      <c r="Z149" s="67">
        <f t="shared" si="127"/>
        <v>0</v>
      </c>
      <c r="AB149" s="20"/>
    </row>
    <row r="150" spans="1:28" s="24" customFormat="1" x14ac:dyDescent="0.2">
      <c r="A150" s="20"/>
      <c r="B150" s="2"/>
      <c r="C150" s="102" t="s">
        <v>205</v>
      </c>
      <c r="D150" s="103"/>
      <c r="E150" s="103"/>
      <c r="F150" s="103"/>
      <c r="G150" s="104"/>
      <c r="I150" s="70" t="s">
        <v>76</v>
      </c>
      <c r="K150" s="106"/>
      <c r="M150" s="67">
        <f>M133*M121</f>
        <v>0</v>
      </c>
      <c r="N150" s="67">
        <f t="shared" ref="N150:Z150" si="128">N133*N121</f>
        <v>0</v>
      </c>
      <c r="O150" s="67">
        <f t="shared" si="128"/>
        <v>0</v>
      </c>
      <c r="P150" s="67">
        <f t="shared" si="128"/>
        <v>0</v>
      </c>
      <c r="Q150" s="67">
        <f t="shared" si="128"/>
        <v>0</v>
      </c>
      <c r="R150" s="67">
        <f t="shared" si="128"/>
        <v>0</v>
      </c>
      <c r="S150" s="67">
        <f t="shared" si="128"/>
        <v>0</v>
      </c>
      <c r="T150" s="67">
        <f t="shared" si="128"/>
        <v>0</v>
      </c>
      <c r="U150" s="67">
        <f t="shared" si="128"/>
        <v>0</v>
      </c>
      <c r="V150" s="67">
        <f t="shared" si="128"/>
        <v>0</v>
      </c>
      <c r="W150" s="67">
        <f t="shared" si="128"/>
        <v>0</v>
      </c>
      <c r="X150" s="67">
        <f t="shared" si="128"/>
        <v>0</v>
      </c>
      <c r="Y150" s="67">
        <f t="shared" si="128"/>
        <v>0</v>
      </c>
      <c r="Z150" s="67">
        <f t="shared" si="128"/>
        <v>0</v>
      </c>
      <c r="AB150" s="20"/>
    </row>
    <row r="151" spans="1:28" s="24" customFormat="1" x14ac:dyDescent="0.2">
      <c r="A151" s="20"/>
      <c r="B151" s="2"/>
      <c r="C151" s="26" t="s">
        <v>90</v>
      </c>
      <c r="D151" s="27"/>
      <c r="E151" s="27"/>
      <c r="F151" s="27"/>
      <c r="G151" s="28"/>
      <c r="I151" s="70" t="s">
        <v>76</v>
      </c>
      <c r="K151" s="4"/>
      <c r="M151" s="66">
        <f>M134*M119*M127</f>
        <v>0</v>
      </c>
      <c r="N151" s="66">
        <f t="shared" ref="N151:Z151" si="129">N134*N119*N127</f>
        <v>0</v>
      </c>
      <c r="O151" s="66">
        <f t="shared" si="129"/>
        <v>0</v>
      </c>
      <c r="P151" s="66">
        <f t="shared" si="129"/>
        <v>0</v>
      </c>
      <c r="Q151" s="66">
        <f t="shared" si="129"/>
        <v>0</v>
      </c>
      <c r="R151" s="66">
        <f t="shared" si="129"/>
        <v>0</v>
      </c>
      <c r="S151" s="66">
        <f t="shared" si="129"/>
        <v>0</v>
      </c>
      <c r="T151" s="66">
        <f t="shared" si="129"/>
        <v>0</v>
      </c>
      <c r="U151" s="66">
        <f t="shared" si="129"/>
        <v>0</v>
      </c>
      <c r="V151" s="66">
        <f t="shared" si="129"/>
        <v>0</v>
      </c>
      <c r="W151" s="66">
        <f t="shared" si="129"/>
        <v>0</v>
      </c>
      <c r="X151" s="66">
        <f t="shared" si="129"/>
        <v>0</v>
      </c>
      <c r="Y151" s="66">
        <f t="shared" si="129"/>
        <v>0</v>
      </c>
      <c r="Z151" s="66">
        <f t="shared" si="129"/>
        <v>0</v>
      </c>
      <c r="AB151" s="20"/>
    </row>
    <row r="152" spans="1:28" s="24" customFormat="1" x14ac:dyDescent="0.2">
      <c r="A152" s="20"/>
      <c r="B152" s="2"/>
      <c r="C152" s="102" t="s">
        <v>195</v>
      </c>
      <c r="D152" s="103"/>
      <c r="E152" s="103"/>
      <c r="F152" s="103"/>
      <c r="G152" s="104"/>
      <c r="I152" s="70" t="s">
        <v>76</v>
      </c>
      <c r="K152" s="106"/>
      <c r="M152" s="67">
        <f>M131*M127*M119</f>
        <v>0</v>
      </c>
      <c r="N152" s="67">
        <f t="shared" ref="N152:Z152" si="130">N131*N127*N119</f>
        <v>0</v>
      </c>
      <c r="O152" s="67">
        <f t="shared" si="130"/>
        <v>0</v>
      </c>
      <c r="P152" s="67">
        <f t="shared" si="130"/>
        <v>0</v>
      </c>
      <c r="Q152" s="67">
        <f t="shared" si="130"/>
        <v>0</v>
      </c>
      <c r="R152" s="67">
        <f t="shared" si="130"/>
        <v>0</v>
      </c>
      <c r="S152" s="67">
        <f t="shared" si="130"/>
        <v>0</v>
      </c>
      <c r="T152" s="67">
        <f t="shared" si="130"/>
        <v>0</v>
      </c>
      <c r="U152" s="67">
        <f t="shared" si="130"/>
        <v>0</v>
      </c>
      <c r="V152" s="67">
        <f t="shared" si="130"/>
        <v>0</v>
      </c>
      <c r="W152" s="67">
        <f t="shared" si="130"/>
        <v>0</v>
      </c>
      <c r="X152" s="67">
        <f t="shared" si="130"/>
        <v>0</v>
      </c>
      <c r="Y152" s="67">
        <f t="shared" si="130"/>
        <v>0</v>
      </c>
      <c r="Z152" s="67">
        <f t="shared" si="130"/>
        <v>0</v>
      </c>
      <c r="AB152" s="20"/>
    </row>
    <row r="153" spans="1:28" s="24" customFormat="1" x14ac:dyDescent="0.2">
      <c r="A153" s="20"/>
      <c r="B153" s="2"/>
      <c r="C153" s="102" t="s">
        <v>194</v>
      </c>
      <c r="D153" s="103"/>
      <c r="E153" s="103"/>
      <c r="F153" s="103"/>
      <c r="G153" s="104"/>
      <c r="I153" s="70" t="s">
        <v>76</v>
      </c>
      <c r="K153" s="106"/>
      <c r="M153" s="67">
        <f>M132*M127*M119</f>
        <v>0</v>
      </c>
      <c r="N153" s="67">
        <f t="shared" ref="N153:Z153" si="131">N132*N127*N119</f>
        <v>0</v>
      </c>
      <c r="O153" s="67">
        <f t="shared" si="131"/>
        <v>0</v>
      </c>
      <c r="P153" s="67">
        <f t="shared" si="131"/>
        <v>0</v>
      </c>
      <c r="Q153" s="67">
        <f t="shared" si="131"/>
        <v>0</v>
      </c>
      <c r="R153" s="67">
        <f t="shared" si="131"/>
        <v>0</v>
      </c>
      <c r="S153" s="67">
        <f t="shared" si="131"/>
        <v>0</v>
      </c>
      <c r="T153" s="67">
        <f t="shared" si="131"/>
        <v>0</v>
      </c>
      <c r="U153" s="67">
        <f t="shared" si="131"/>
        <v>0</v>
      </c>
      <c r="V153" s="67">
        <f t="shared" si="131"/>
        <v>0</v>
      </c>
      <c r="W153" s="67">
        <f t="shared" si="131"/>
        <v>0</v>
      </c>
      <c r="X153" s="67">
        <f t="shared" si="131"/>
        <v>0</v>
      </c>
      <c r="Y153" s="67">
        <f t="shared" si="131"/>
        <v>0</v>
      </c>
      <c r="Z153" s="67">
        <f t="shared" si="131"/>
        <v>0</v>
      </c>
      <c r="AB153" s="20"/>
    </row>
    <row r="154" spans="1:28" s="24" customFormat="1" x14ac:dyDescent="0.2">
      <c r="A154" s="20"/>
      <c r="B154" s="2"/>
      <c r="C154" s="102" t="s">
        <v>205</v>
      </c>
      <c r="D154" s="103"/>
      <c r="E154" s="103"/>
      <c r="F154" s="103"/>
      <c r="G154" s="104"/>
      <c r="I154" s="70" t="s">
        <v>76</v>
      </c>
      <c r="K154" s="106"/>
      <c r="M154" s="67">
        <f>M133*M127*M119</f>
        <v>0</v>
      </c>
      <c r="N154" s="67">
        <f t="shared" ref="N154:Z154" si="132">N133*N127*N119</f>
        <v>0</v>
      </c>
      <c r="O154" s="67">
        <f t="shared" si="132"/>
        <v>0</v>
      </c>
      <c r="P154" s="67">
        <f t="shared" si="132"/>
        <v>0</v>
      </c>
      <c r="Q154" s="67">
        <f t="shared" si="132"/>
        <v>0</v>
      </c>
      <c r="R154" s="67">
        <f t="shared" si="132"/>
        <v>0</v>
      </c>
      <c r="S154" s="67">
        <f t="shared" si="132"/>
        <v>0</v>
      </c>
      <c r="T154" s="67">
        <f t="shared" si="132"/>
        <v>0</v>
      </c>
      <c r="U154" s="67">
        <f t="shared" si="132"/>
        <v>0</v>
      </c>
      <c r="V154" s="67">
        <f t="shared" si="132"/>
        <v>0</v>
      </c>
      <c r="W154" s="67">
        <f t="shared" si="132"/>
        <v>0</v>
      </c>
      <c r="X154" s="67">
        <f t="shared" si="132"/>
        <v>0</v>
      </c>
      <c r="Y154" s="67">
        <f t="shared" si="132"/>
        <v>0</v>
      </c>
      <c r="Z154" s="67">
        <f t="shared" si="132"/>
        <v>0</v>
      </c>
      <c r="AB154" s="20"/>
    </row>
    <row r="155" spans="1:28" s="24" customFormat="1" x14ac:dyDescent="0.2">
      <c r="A155" s="20"/>
      <c r="B155" s="2"/>
      <c r="C155" s="26" t="s">
        <v>91</v>
      </c>
      <c r="D155" s="27"/>
      <c r="E155" s="27"/>
      <c r="F155" s="27"/>
      <c r="G155" s="28"/>
      <c r="I155" s="70" t="s">
        <v>76</v>
      </c>
      <c r="K155" s="4"/>
      <c r="M155" s="66">
        <f t="shared" ref="M155:Z155" si="133">M134-M135-M139-M143-M147-M151</f>
        <v>0</v>
      </c>
      <c r="N155" s="66">
        <f t="shared" si="133"/>
        <v>0</v>
      </c>
      <c r="O155" s="66">
        <f t="shared" si="133"/>
        <v>0</v>
      </c>
      <c r="P155" s="66">
        <f t="shared" si="133"/>
        <v>0</v>
      </c>
      <c r="Q155" s="66">
        <f t="shared" si="133"/>
        <v>0</v>
      </c>
      <c r="R155" s="66">
        <f t="shared" si="133"/>
        <v>0</v>
      </c>
      <c r="S155" s="66">
        <f t="shared" si="133"/>
        <v>0</v>
      </c>
      <c r="T155" s="66">
        <f t="shared" si="133"/>
        <v>0</v>
      </c>
      <c r="U155" s="66">
        <f t="shared" si="133"/>
        <v>0</v>
      </c>
      <c r="V155" s="66">
        <f t="shared" si="133"/>
        <v>0</v>
      </c>
      <c r="W155" s="66">
        <f t="shared" si="133"/>
        <v>0</v>
      </c>
      <c r="X155" s="66">
        <f t="shared" si="133"/>
        <v>0</v>
      </c>
      <c r="Y155" s="66">
        <f t="shared" si="133"/>
        <v>0</v>
      </c>
      <c r="Z155" s="66">
        <f t="shared" si="133"/>
        <v>0</v>
      </c>
      <c r="AB155" s="20"/>
    </row>
    <row r="156" spans="1:28" s="24" customFormat="1" x14ac:dyDescent="0.2">
      <c r="A156" s="20"/>
      <c r="B156" s="2"/>
      <c r="C156" s="102" t="s">
        <v>195</v>
      </c>
      <c r="D156" s="103"/>
      <c r="E156" s="103"/>
      <c r="F156" s="103"/>
      <c r="G156" s="104"/>
      <c r="I156" s="70" t="s">
        <v>76</v>
      </c>
      <c r="K156" s="106"/>
      <c r="M156" s="66">
        <f>M131-M136-M140-M144-M148-M152</f>
        <v>0</v>
      </c>
      <c r="N156" s="66">
        <f t="shared" ref="N156:Z156" si="134">N131-N136-N140-N144-N148-N152</f>
        <v>0</v>
      </c>
      <c r="O156" s="66">
        <f t="shared" si="134"/>
        <v>0</v>
      </c>
      <c r="P156" s="66">
        <f t="shared" si="134"/>
        <v>0</v>
      </c>
      <c r="Q156" s="66">
        <f t="shared" si="134"/>
        <v>0</v>
      </c>
      <c r="R156" s="66">
        <f t="shared" si="134"/>
        <v>0</v>
      </c>
      <c r="S156" s="66">
        <f t="shared" si="134"/>
        <v>0</v>
      </c>
      <c r="T156" s="66">
        <f t="shared" si="134"/>
        <v>0</v>
      </c>
      <c r="U156" s="66">
        <f t="shared" si="134"/>
        <v>0</v>
      </c>
      <c r="V156" s="66">
        <f t="shared" si="134"/>
        <v>0</v>
      </c>
      <c r="W156" s="66">
        <f t="shared" si="134"/>
        <v>0</v>
      </c>
      <c r="X156" s="66">
        <f t="shared" si="134"/>
        <v>0</v>
      </c>
      <c r="Y156" s="66">
        <f t="shared" si="134"/>
        <v>0</v>
      </c>
      <c r="Z156" s="66">
        <f t="shared" si="134"/>
        <v>0</v>
      </c>
      <c r="AB156" s="20"/>
    </row>
    <row r="157" spans="1:28" s="24" customFormat="1" x14ac:dyDescent="0.2">
      <c r="A157" s="20"/>
      <c r="B157" s="2"/>
      <c r="C157" s="114" t="s">
        <v>194</v>
      </c>
      <c r="D157" s="115"/>
      <c r="E157" s="115"/>
      <c r="F157" s="115"/>
      <c r="G157" s="116"/>
      <c r="I157" s="70" t="s">
        <v>76</v>
      </c>
      <c r="K157" s="106"/>
      <c r="M157" s="66">
        <f t="shared" ref="M157:Z158" si="135">M132-M137-M141-M145-M149-M153</f>
        <v>0</v>
      </c>
      <c r="N157" s="66">
        <f t="shared" si="135"/>
        <v>0</v>
      </c>
      <c r="O157" s="66">
        <f t="shared" si="135"/>
        <v>0</v>
      </c>
      <c r="P157" s="66">
        <f t="shared" si="135"/>
        <v>0</v>
      </c>
      <c r="Q157" s="66">
        <f t="shared" si="135"/>
        <v>0</v>
      </c>
      <c r="R157" s="66">
        <f t="shared" si="135"/>
        <v>0</v>
      </c>
      <c r="S157" s="66">
        <f t="shared" si="135"/>
        <v>0</v>
      </c>
      <c r="T157" s="66">
        <f t="shared" si="135"/>
        <v>0</v>
      </c>
      <c r="U157" s="66">
        <f t="shared" si="135"/>
        <v>0</v>
      </c>
      <c r="V157" s="66">
        <f t="shared" si="135"/>
        <v>0</v>
      </c>
      <c r="W157" s="66">
        <f t="shared" si="135"/>
        <v>0</v>
      </c>
      <c r="X157" s="66">
        <f t="shared" si="135"/>
        <v>0</v>
      </c>
      <c r="Y157" s="66">
        <f t="shared" si="135"/>
        <v>0</v>
      </c>
      <c r="Z157" s="66">
        <f t="shared" si="135"/>
        <v>0</v>
      </c>
      <c r="AB157" s="20"/>
    </row>
    <row r="158" spans="1:28" s="24" customFormat="1" x14ac:dyDescent="0.2">
      <c r="A158" s="20"/>
      <c r="B158" s="2"/>
      <c r="C158" s="102" t="s">
        <v>205</v>
      </c>
      <c r="D158" s="103"/>
      <c r="E158" s="103"/>
      <c r="F158" s="103"/>
      <c r="G158" s="104"/>
      <c r="I158" s="70" t="s">
        <v>76</v>
      </c>
      <c r="K158" s="106"/>
      <c r="M158" s="66">
        <f t="shared" si="135"/>
        <v>0</v>
      </c>
      <c r="N158" s="66">
        <f t="shared" si="135"/>
        <v>0</v>
      </c>
      <c r="O158" s="66">
        <f t="shared" si="135"/>
        <v>0</v>
      </c>
      <c r="P158" s="66">
        <f t="shared" si="135"/>
        <v>0</v>
      </c>
      <c r="Q158" s="66">
        <f t="shared" si="135"/>
        <v>0</v>
      </c>
      <c r="R158" s="66">
        <f t="shared" si="135"/>
        <v>0</v>
      </c>
      <c r="S158" s="66">
        <f t="shared" si="135"/>
        <v>0</v>
      </c>
      <c r="T158" s="66">
        <f t="shared" si="135"/>
        <v>0</v>
      </c>
      <c r="U158" s="66">
        <f t="shared" si="135"/>
        <v>0</v>
      </c>
      <c r="V158" s="66">
        <f t="shared" si="135"/>
        <v>0</v>
      </c>
      <c r="W158" s="66">
        <f t="shared" si="135"/>
        <v>0</v>
      </c>
      <c r="X158" s="66">
        <f t="shared" si="135"/>
        <v>0</v>
      </c>
      <c r="Y158" s="66">
        <f t="shared" si="135"/>
        <v>0</v>
      </c>
      <c r="Z158" s="66">
        <f t="shared" si="135"/>
        <v>0</v>
      </c>
      <c r="AB158" s="20"/>
    </row>
    <row r="159" spans="1:28" s="24" customFormat="1" x14ac:dyDescent="0.2">
      <c r="A159" s="20"/>
      <c r="B159" s="2"/>
      <c r="M159" s="117"/>
      <c r="AB159" s="20"/>
    </row>
    <row r="160" spans="1:28" s="24" customFormat="1" x14ac:dyDescent="0.2">
      <c r="A160" s="20"/>
      <c r="B160" s="2"/>
      <c r="C160" s="41" t="s">
        <v>167</v>
      </c>
      <c r="D160" s="41"/>
      <c r="E160" s="41"/>
      <c r="F160" s="41"/>
      <c r="G160" s="41"/>
      <c r="H160" s="79"/>
      <c r="I160" s="99"/>
      <c r="J160" s="79"/>
      <c r="K160" s="79"/>
      <c r="L160" s="79"/>
      <c r="M160" s="100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B160" s="20"/>
    </row>
    <row r="161" spans="1:28" s="24" customFormat="1" x14ac:dyDescent="0.2">
      <c r="A161" s="20"/>
      <c r="B161" s="2"/>
      <c r="C161" s="51" t="s">
        <v>169</v>
      </c>
      <c r="D161" s="52"/>
      <c r="E161" s="52"/>
      <c r="F161" s="52"/>
      <c r="G161" s="53"/>
      <c r="I161" s="80" t="s">
        <v>76</v>
      </c>
      <c r="M161" s="62">
        <f t="shared" ref="M161:Z161" si="136">M135</f>
        <v>0</v>
      </c>
      <c r="N161" s="62">
        <f t="shared" si="136"/>
        <v>0</v>
      </c>
      <c r="O161" s="62">
        <f t="shared" si="136"/>
        <v>0</v>
      </c>
      <c r="P161" s="62">
        <f t="shared" si="136"/>
        <v>0</v>
      </c>
      <c r="Q161" s="62">
        <f t="shared" si="136"/>
        <v>0</v>
      </c>
      <c r="R161" s="62">
        <f t="shared" si="136"/>
        <v>0</v>
      </c>
      <c r="S161" s="62">
        <f t="shared" si="136"/>
        <v>0</v>
      </c>
      <c r="T161" s="62">
        <f t="shared" si="136"/>
        <v>0</v>
      </c>
      <c r="U161" s="62">
        <f t="shared" si="136"/>
        <v>0</v>
      </c>
      <c r="V161" s="62">
        <f t="shared" si="136"/>
        <v>0</v>
      </c>
      <c r="W161" s="62">
        <f t="shared" si="136"/>
        <v>0</v>
      </c>
      <c r="X161" s="62">
        <f t="shared" si="136"/>
        <v>0</v>
      </c>
      <c r="Y161" s="62">
        <f t="shared" si="136"/>
        <v>0</v>
      </c>
      <c r="Z161" s="62">
        <f t="shared" si="136"/>
        <v>0</v>
      </c>
      <c r="AB161" s="20"/>
    </row>
    <row r="162" spans="1:28" s="24" customFormat="1" x14ac:dyDescent="0.2">
      <c r="A162" s="20"/>
      <c r="B162" s="2"/>
      <c r="C162" s="26" t="s">
        <v>86</v>
      </c>
      <c r="D162" s="27"/>
      <c r="E162" s="27"/>
      <c r="F162" s="27"/>
      <c r="G162" s="28"/>
      <c r="I162" s="70" t="s">
        <v>76</v>
      </c>
      <c r="K162" s="106"/>
      <c r="M162" s="61">
        <f>M161</f>
        <v>0</v>
      </c>
      <c r="N162" s="61">
        <f t="shared" ref="N162" si="137">N161</f>
        <v>0</v>
      </c>
      <c r="O162" s="61">
        <f t="shared" ref="O162" si="138">O161</f>
        <v>0</v>
      </c>
      <c r="P162" s="61">
        <f t="shared" ref="P162" si="139">P161</f>
        <v>0</v>
      </c>
      <c r="Q162" s="61">
        <f t="shared" ref="Q162" si="140">Q161</f>
        <v>0</v>
      </c>
      <c r="R162" s="61">
        <f t="shared" ref="R162" si="141">R161</f>
        <v>0</v>
      </c>
      <c r="S162" s="61">
        <f t="shared" ref="S162" si="142">S161</f>
        <v>0</v>
      </c>
      <c r="T162" s="61">
        <f t="shared" ref="T162" si="143">T161</f>
        <v>0</v>
      </c>
      <c r="U162" s="61">
        <f t="shared" ref="U162" si="144">U161</f>
        <v>0</v>
      </c>
      <c r="V162" s="61">
        <f t="shared" ref="V162" si="145">V161</f>
        <v>0</v>
      </c>
      <c r="W162" s="61">
        <f t="shared" ref="W162" si="146">W161</f>
        <v>0</v>
      </c>
      <c r="X162" s="61">
        <f t="shared" ref="X162" si="147">X161</f>
        <v>0</v>
      </c>
      <c r="Y162" s="61">
        <f t="shared" ref="Y162" si="148">Y161</f>
        <v>0</v>
      </c>
      <c r="Z162" s="61">
        <f t="shared" ref="Z162" si="149">Z161</f>
        <v>0</v>
      </c>
      <c r="AB162" s="20"/>
    </row>
    <row r="163" spans="1:28" s="24" customFormat="1" x14ac:dyDescent="0.2">
      <c r="A163" s="20"/>
      <c r="B163" s="2"/>
      <c r="C163" s="51" t="s">
        <v>170</v>
      </c>
      <c r="D163" s="52"/>
      <c r="E163" s="52"/>
      <c r="F163" s="52"/>
      <c r="G163" s="53"/>
      <c r="H163" s="83"/>
      <c r="I163" s="80" t="s">
        <v>76</v>
      </c>
      <c r="K163" s="106"/>
      <c r="M163" s="62">
        <f>SUM(M164:M166)</f>
        <v>0</v>
      </c>
      <c r="N163" s="62">
        <f t="shared" ref="N163" si="150">SUM(N164:N166)</f>
        <v>0</v>
      </c>
      <c r="O163" s="62">
        <f t="shared" ref="O163" si="151">SUM(O164:O166)</f>
        <v>0</v>
      </c>
      <c r="P163" s="62">
        <f t="shared" ref="P163" si="152">SUM(P164:P166)</f>
        <v>0</v>
      </c>
      <c r="Q163" s="62">
        <f t="shared" ref="Q163" si="153">SUM(Q164:Q166)</f>
        <v>0</v>
      </c>
      <c r="R163" s="62">
        <f t="shared" ref="R163" si="154">SUM(R164:R166)</f>
        <v>0</v>
      </c>
      <c r="S163" s="62">
        <f t="shared" ref="S163" si="155">SUM(S164:S166)</f>
        <v>0</v>
      </c>
      <c r="T163" s="62">
        <f t="shared" ref="T163" si="156">SUM(T164:T166)</f>
        <v>0</v>
      </c>
      <c r="U163" s="62">
        <f t="shared" ref="U163" si="157">SUM(U164:U166)</f>
        <v>0</v>
      </c>
      <c r="V163" s="62">
        <f t="shared" ref="V163" si="158">SUM(V164:V166)</f>
        <v>0</v>
      </c>
      <c r="W163" s="62">
        <f t="shared" ref="W163" si="159">SUM(W164:W166)</f>
        <v>0</v>
      </c>
      <c r="X163" s="62">
        <f t="shared" ref="X163" si="160">SUM(X164:X166)</f>
        <v>0</v>
      </c>
      <c r="Y163" s="62">
        <f t="shared" ref="Y163" si="161">SUM(Y164:Y166)</f>
        <v>0</v>
      </c>
      <c r="Z163" s="62">
        <f t="shared" ref="Z163" si="162">SUM(Z164:Z166)</f>
        <v>0</v>
      </c>
      <c r="AB163" s="20"/>
    </row>
    <row r="164" spans="1:28" s="24" customFormat="1" x14ac:dyDescent="0.2">
      <c r="A164" s="20"/>
      <c r="B164" s="2"/>
      <c r="C164" s="26" t="s">
        <v>168</v>
      </c>
      <c r="D164" s="27"/>
      <c r="E164" s="27"/>
      <c r="F164" s="27"/>
      <c r="G164" s="28"/>
      <c r="I164" s="70" t="s">
        <v>76</v>
      </c>
      <c r="K164" s="49"/>
      <c r="M164" s="66">
        <f>M162*$K$164</f>
        <v>0</v>
      </c>
      <c r="N164" s="66">
        <f t="shared" ref="N164:Z164" si="163">N162*$K$164</f>
        <v>0</v>
      </c>
      <c r="O164" s="66">
        <f t="shared" si="163"/>
        <v>0</v>
      </c>
      <c r="P164" s="66">
        <f t="shared" si="163"/>
        <v>0</v>
      </c>
      <c r="Q164" s="66">
        <f t="shared" si="163"/>
        <v>0</v>
      </c>
      <c r="R164" s="66">
        <f t="shared" si="163"/>
        <v>0</v>
      </c>
      <c r="S164" s="66">
        <f t="shared" si="163"/>
        <v>0</v>
      </c>
      <c r="T164" s="66">
        <f t="shared" si="163"/>
        <v>0</v>
      </c>
      <c r="U164" s="66">
        <f t="shared" si="163"/>
        <v>0</v>
      </c>
      <c r="V164" s="66">
        <f t="shared" si="163"/>
        <v>0</v>
      </c>
      <c r="W164" s="66">
        <f t="shared" si="163"/>
        <v>0</v>
      </c>
      <c r="X164" s="66">
        <f t="shared" si="163"/>
        <v>0</v>
      </c>
      <c r="Y164" s="66">
        <f t="shared" si="163"/>
        <v>0</v>
      </c>
      <c r="Z164" s="66">
        <f t="shared" si="163"/>
        <v>0</v>
      </c>
      <c r="AB164" s="20"/>
    </row>
    <row r="165" spans="1:28" s="24" customFormat="1" x14ac:dyDescent="0.2">
      <c r="A165" s="20"/>
      <c r="B165" s="2"/>
      <c r="C165" s="26" t="s">
        <v>177</v>
      </c>
      <c r="D165" s="27"/>
      <c r="E165" s="27"/>
      <c r="F165" s="27"/>
      <c r="G165" s="28"/>
      <c r="I165" s="70" t="s">
        <v>76</v>
      </c>
      <c r="K165" s="49"/>
      <c r="M165" s="66">
        <f>M162*$K$165</f>
        <v>0</v>
      </c>
      <c r="N165" s="66">
        <f t="shared" ref="N165:Z165" si="164">N162*$K$165</f>
        <v>0</v>
      </c>
      <c r="O165" s="66">
        <f t="shared" si="164"/>
        <v>0</v>
      </c>
      <c r="P165" s="66">
        <f t="shared" si="164"/>
        <v>0</v>
      </c>
      <c r="Q165" s="66">
        <f t="shared" si="164"/>
        <v>0</v>
      </c>
      <c r="R165" s="66">
        <f t="shared" si="164"/>
        <v>0</v>
      </c>
      <c r="S165" s="66">
        <f t="shared" si="164"/>
        <v>0</v>
      </c>
      <c r="T165" s="66">
        <f t="shared" si="164"/>
        <v>0</v>
      </c>
      <c r="U165" s="66">
        <f t="shared" si="164"/>
        <v>0</v>
      </c>
      <c r="V165" s="66">
        <f t="shared" si="164"/>
        <v>0</v>
      </c>
      <c r="W165" s="66">
        <f t="shared" si="164"/>
        <v>0</v>
      </c>
      <c r="X165" s="66">
        <f t="shared" si="164"/>
        <v>0</v>
      </c>
      <c r="Y165" s="66">
        <f t="shared" si="164"/>
        <v>0</v>
      </c>
      <c r="Z165" s="66">
        <f t="shared" si="164"/>
        <v>0</v>
      </c>
      <c r="AB165" s="20"/>
    </row>
    <row r="166" spans="1:28" s="24" customFormat="1" ht="24.75" customHeight="1" x14ac:dyDescent="0.2">
      <c r="A166" s="20"/>
      <c r="B166" s="2"/>
      <c r="C166" s="31" t="s">
        <v>180</v>
      </c>
      <c r="D166" s="31"/>
      <c r="E166" s="31"/>
      <c r="F166" s="31"/>
      <c r="G166" s="31"/>
      <c r="I166" s="70" t="s">
        <v>76</v>
      </c>
      <c r="K166" s="49"/>
      <c r="M166" s="66">
        <f>M161*$K$166</f>
        <v>0</v>
      </c>
      <c r="N166" s="66">
        <f t="shared" ref="N166:Z166" si="165">N161*$K$166</f>
        <v>0</v>
      </c>
      <c r="O166" s="66">
        <f t="shared" si="165"/>
        <v>0</v>
      </c>
      <c r="P166" s="66">
        <f t="shared" si="165"/>
        <v>0</v>
      </c>
      <c r="Q166" s="66">
        <f t="shared" si="165"/>
        <v>0</v>
      </c>
      <c r="R166" s="66">
        <f t="shared" si="165"/>
        <v>0</v>
      </c>
      <c r="S166" s="66">
        <f t="shared" si="165"/>
        <v>0</v>
      </c>
      <c r="T166" s="66">
        <f t="shared" si="165"/>
        <v>0</v>
      </c>
      <c r="U166" s="66">
        <f t="shared" si="165"/>
        <v>0</v>
      </c>
      <c r="V166" s="66">
        <f t="shared" si="165"/>
        <v>0</v>
      </c>
      <c r="W166" s="66">
        <f t="shared" si="165"/>
        <v>0</v>
      </c>
      <c r="X166" s="66">
        <f t="shared" si="165"/>
        <v>0</v>
      </c>
      <c r="Y166" s="66">
        <f t="shared" si="165"/>
        <v>0</v>
      </c>
      <c r="Z166" s="66">
        <f t="shared" si="165"/>
        <v>0</v>
      </c>
      <c r="AB166" s="20"/>
    </row>
    <row r="167" spans="1:28" s="24" customFormat="1" x14ac:dyDescent="0.2">
      <c r="A167" s="20"/>
      <c r="B167" s="2"/>
      <c r="C167" s="85"/>
      <c r="D167" s="85"/>
      <c r="E167" s="85"/>
      <c r="F167" s="85"/>
      <c r="G167" s="85"/>
      <c r="H167" s="4"/>
      <c r="I167" s="107"/>
      <c r="J167" s="4"/>
      <c r="K167" s="4"/>
      <c r="L167" s="4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  <c r="AB167" s="20"/>
    </row>
    <row r="168" spans="1:28" s="24" customFormat="1" x14ac:dyDescent="0.2">
      <c r="A168" s="20"/>
      <c r="B168" s="2"/>
      <c r="C168" s="41" t="s">
        <v>175</v>
      </c>
      <c r="D168" s="41"/>
      <c r="E168" s="41"/>
      <c r="F168" s="41"/>
      <c r="G168" s="41"/>
      <c r="H168" s="79"/>
      <c r="I168" s="99"/>
      <c r="J168" s="79"/>
      <c r="K168" s="79"/>
      <c r="L168" s="79"/>
      <c r="M168" s="109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B168" s="20"/>
    </row>
    <row r="169" spans="1:28" s="24" customFormat="1" x14ac:dyDescent="0.2">
      <c r="A169" s="20"/>
      <c r="B169" s="2"/>
      <c r="C169" s="51" t="s">
        <v>172</v>
      </c>
      <c r="D169" s="52"/>
      <c r="E169" s="52"/>
      <c r="F169" s="52"/>
      <c r="G169" s="53"/>
      <c r="I169" s="80" t="s">
        <v>76</v>
      </c>
      <c r="M169" s="62">
        <f>M155</f>
        <v>0</v>
      </c>
      <c r="N169" s="62">
        <f t="shared" ref="N169:Z169" si="166">N155</f>
        <v>0</v>
      </c>
      <c r="O169" s="62">
        <f t="shared" si="166"/>
        <v>0</v>
      </c>
      <c r="P169" s="62">
        <f t="shared" si="166"/>
        <v>0</v>
      </c>
      <c r="Q169" s="62">
        <f t="shared" si="166"/>
        <v>0</v>
      </c>
      <c r="R169" s="62">
        <f t="shared" si="166"/>
        <v>0</v>
      </c>
      <c r="S169" s="62">
        <f t="shared" si="166"/>
        <v>0</v>
      </c>
      <c r="T169" s="62">
        <f t="shared" si="166"/>
        <v>0</v>
      </c>
      <c r="U169" s="62">
        <f t="shared" si="166"/>
        <v>0</v>
      </c>
      <c r="V169" s="62">
        <f t="shared" si="166"/>
        <v>0</v>
      </c>
      <c r="W169" s="62">
        <f t="shared" si="166"/>
        <v>0</v>
      </c>
      <c r="X169" s="62">
        <f t="shared" si="166"/>
        <v>0</v>
      </c>
      <c r="Y169" s="62">
        <f t="shared" si="166"/>
        <v>0</v>
      </c>
      <c r="Z169" s="62">
        <f t="shared" si="166"/>
        <v>0</v>
      </c>
      <c r="AB169" s="20"/>
    </row>
    <row r="170" spans="1:28" s="24" customFormat="1" x14ac:dyDescent="0.2">
      <c r="A170" s="20"/>
      <c r="B170" s="2"/>
      <c r="C170" s="26" t="s">
        <v>176</v>
      </c>
      <c r="D170" s="27"/>
      <c r="E170" s="27"/>
      <c r="F170" s="27"/>
      <c r="G170" s="28"/>
      <c r="I170" s="70" t="s">
        <v>76</v>
      </c>
      <c r="K170" s="106"/>
      <c r="M170" s="61">
        <f>M169</f>
        <v>0</v>
      </c>
      <c r="N170" s="61">
        <f t="shared" ref="N170" si="167">N169</f>
        <v>0</v>
      </c>
      <c r="O170" s="61">
        <f t="shared" ref="O170" si="168">O169</f>
        <v>0</v>
      </c>
      <c r="P170" s="61">
        <f t="shared" ref="P170" si="169">P169</f>
        <v>0</v>
      </c>
      <c r="Q170" s="61">
        <f t="shared" ref="Q170" si="170">Q169</f>
        <v>0</v>
      </c>
      <c r="R170" s="61">
        <f t="shared" ref="R170" si="171">R169</f>
        <v>0</v>
      </c>
      <c r="S170" s="61">
        <f t="shared" ref="S170" si="172">S169</f>
        <v>0</v>
      </c>
      <c r="T170" s="61">
        <f t="shared" ref="T170" si="173">T169</f>
        <v>0</v>
      </c>
      <c r="U170" s="61">
        <f t="shared" ref="U170" si="174">U169</f>
        <v>0</v>
      </c>
      <c r="V170" s="61">
        <f t="shared" ref="V170" si="175">V169</f>
        <v>0</v>
      </c>
      <c r="W170" s="61">
        <f t="shared" ref="W170" si="176">W169</f>
        <v>0</v>
      </c>
      <c r="X170" s="61">
        <f t="shared" ref="X170" si="177">X169</f>
        <v>0</v>
      </c>
      <c r="Y170" s="61">
        <f t="shared" ref="Y170" si="178">Y169</f>
        <v>0</v>
      </c>
      <c r="Z170" s="61">
        <f t="shared" ref="Z170" si="179">Z169</f>
        <v>0</v>
      </c>
      <c r="AB170" s="20"/>
    </row>
    <row r="171" spans="1:28" s="24" customFormat="1" x14ac:dyDescent="0.2">
      <c r="A171" s="20"/>
      <c r="B171" s="2"/>
      <c r="C171" s="51" t="s">
        <v>173</v>
      </c>
      <c r="D171" s="52"/>
      <c r="E171" s="52"/>
      <c r="F171" s="52"/>
      <c r="G171" s="53"/>
      <c r="H171" s="83"/>
      <c r="I171" s="80" t="s">
        <v>76</v>
      </c>
      <c r="K171" s="106"/>
      <c r="M171" s="62">
        <f t="shared" ref="M171:Z171" si="180">SUM(M172:M172)</f>
        <v>0</v>
      </c>
      <c r="N171" s="62">
        <f t="shared" si="180"/>
        <v>0</v>
      </c>
      <c r="O171" s="62">
        <f t="shared" si="180"/>
        <v>0</v>
      </c>
      <c r="P171" s="62">
        <f t="shared" si="180"/>
        <v>0</v>
      </c>
      <c r="Q171" s="62">
        <f t="shared" si="180"/>
        <v>0</v>
      </c>
      <c r="R171" s="62">
        <f t="shared" si="180"/>
        <v>0</v>
      </c>
      <c r="S171" s="62">
        <f t="shared" si="180"/>
        <v>0</v>
      </c>
      <c r="T171" s="62">
        <f t="shared" si="180"/>
        <v>0</v>
      </c>
      <c r="U171" s="62">
        <f t="shared" si="180"/>
        <v>0</v>
      </c>
      <c r="V171" s="62">
        <f t="shared" si="180"/>
        <v>0</v>
      </c>
      <c r="W171" s="62">
        <f t="shared" si="180"/>
        <v>0</v>
      </c>
      <c r="X171" s="62">
        <f t="shared" si="180"/>
        <v>0</v>
      </c>
      <c r="Y171" s="62">
        <f t="shared" si="180"/>
        <v>0</v>
      </c>
      <c r="Z171" s="62">
        <f t="shared" si="180"/>
        <v>0</v>
      </c>
      <c r="AB171" s="20"/>
    </row>
    <row r="172" spans="1:28" s="24" customFormat="1" x14ac:dyDescent="0.2">
      <c r="A172" s="20"/>
      <c r="B172" s="2"/>
      <c r="C172" s="26" t="s">
        <v>178</v>
      </c>
      <c r="D172" s="27"/>
      <c r="E172" s="27"/>
      <c r="F172" s="27"/>
      <c r="G172" s="28"/>
      <c r="I172" s="70" t="s">
        <v>76</v>
      </c>
      <c r="K172" s="49"/>
      <c r="M172" s="66">
        <f>M170*$K$172</f>
        <v>0</v>
      </c>
      <c r="N172" s="66">
        <f t="shared" ref="N172:Z172" si="181">N170*$K$172</f>
        <v>0</v>
      </c>
      <c r="O172" s="66">
        <f t="shared" si="181"/>
        <v>0</v>
      </c>
      <c r="P172" s="66">
        <f t="shared" si="181"/>
        <v>0</v>
      </c>
      <c r="Q172" s="66">
        <f t="shared" si="181"/>
        <v>0</v>
      </c>
      <c r="R172" s="66">
        <f t="shared" si="181"/>
        <v>0</v>
      </c>
      <c r="S172" s="66">
        <f t="shared" si="181"/>
        <v>0</v>
      </c>
      <c r="T172" s="66">
        <f t="shared" si="181"/>
        <v>0</v>
      </c>
      <c r="U172" s="66">
        <f t="shared" si="181"/>
        <v>0</v>
      </c>
      <c r="V172" s="66">
        <f t="shared" si="181"/>
        <v>0</v>
      </c>
      <c r="W172" s="66">
        <f t="shared" si="181"/>
        <v>0</v>
      </c>
      <c r="X172" s="66">
        <f t="shared" si="181"/>
        <v>0</v>
      </c>
      <c r="Y172" s="66">
        <f t="shared" si="181"/>
        <v>0</v>
      </c>
      <c r="Z172" s="66">
        <f t="shared" si="181"/>
        <v>0</v>
      </c>
      <c r="AB172" s="20"/>
    </row>
    <row r="173" spans="1:28" s="24" customFormat="1" x14ac:dyDescent="0.2">
      <c r="A173" s="20"/>
      <c r="B173" s="2"/>
      <c r="AB173" s="20"/>
    </row>
    <row r="174" spans="1:28" s="24" customFormat="1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</row>
    <row r="175" spans="1:28" s="24" customFormat="1" ht="12.75" x14ac:dyDescent="0.2">
      <c r="B175" s="2"/>
    </row>
    <row r="176" spans="1:28" s="24" customFormat="1" ht="12.75" x14ac:dyDescent="0.2">
      <c r="B176" s="2"/>
      <c r="M176" s="117"/>
    </row>
    <row r="177" spans="2:2" s="24" customFormat="1" ht="12.75" x14ac:dyDescent="0.2">
      <c r="B177" s="2"/>
    </row>
    <row r="178" spans="2:2" s="24" customFormat="1" ht="12.75" x14ac:dyDescent="0.2">
      <c r="B178" s="2"/>
    </row>
    <row r="179" spans="2:2" s="24" customFormat="1" ht="12.75" x14ac:dyDescent="0.2">
      <c r="B179" s="2"/>
    </row>
    <row r="180" spans="2:2" s="24" customFormat="1" ht="12.75" x14ac:dyDescent="0.2">
      <c r="B180" s="2"/>
    </row>
    <row r="181" spans="2:2" s="24" customFormat="1" ht="12.75" x14ac:dyDescent="0.2">
      <c r="B181" s="2"/>
    </row>
    <row r="182" spans="2:2" s="24" customFormat="1" ht="12.75" x14ac:dyDescent="0.2">
      <c r="B182" s="2"/>
    </row>
    <row r="183" spans="2:2" s="24" customFormat="1" ht="12.75" x14ac:dyDescent="0.2">
      <c r="B183" s="2"/>
    </row>
    <row r="184" spans="2:2" s="24" customFormat="1" ht="12.75" x14ac:dyDescent="0.2">
      <c r="B184" s="2"/>
    </row>
    <row r="185" spans="2:2" s="24" customFormat="1" ht="12.75" x14ac:dyDescent="0.2">
      <c r="B185" s="2"/>
    </row>
    <row r="186" spans="2:2" s="24" customFormat="1" ht="12.75" x14ac:dyDescent="0.2">
      <c r="B186" s="2"/>
    </row>
    <row r="187" spans="2:2" s="24" customFormat="1" ht="12.75" x14ac:dyDescent="0.2">
      <c r="B187" s="2"/>
    </row>
    <row r="188" spans="2:2" s="24" customFormat="1" ht="12.75" x14ac:dyDescent="0.2">
      <c r="B188" s="2"/>
    </row>
    <row r="189" spans="2:2" s="24" customFormat="1" ht="12.75" x14ac:dyDescent="0.2">
      <c r="B189" s="2"/>
    </row>
    <row r="190" spans="2:2" s="24" customFormat="1" ht="12.75" x14ac:dyDescent="0.2">
      <c r="B190" s="2"/>
    </row>
    <row r="191" spans="2:2" s="24" customFormat="1" ht="12.75" x14ac:dyDescent="0.2">
      <c r="B191" s="2"/>
    </row>
    <row r="192" spans="2:2" s="24" customFormat="1" ht="12.75" x14ac:dyDescent="0.2">
      <c r="B192" s="2"/>
    </row>
    <row r="193" spans="2:2" s="24" customFormat="1" ht="12.75" x14ac:dyDescent="0.2">
      <c r="B193" s="2"/>
    </row>
    <row r="194" spans="2:2" s="24" customFormat="1" ht="12.75" x14ac:dyDescent="0.2">
      <c r="B194" s="2"/>
    </row>
    <row r="195" spans="2:2" s="24" customFormat="1" ht="12.75" x14ac:dyDescent="0.2">
      <c r="B195" s="2"/>
    </row>
    <row r="196" spans="2:2" s="24" customFormat="1" ht="12.75" x14ac:dyDescent="0.2">
      <c r="B196" s="2"/>
    </row>
    <row r="197" spans="2:2" s="24" customFormat="1" ht="12.75" x14ac:dyDescent="0.2">
      <c r="B197" s="2"/>
    </row>
    <row r="198" spans="2:2" s="24" customFormat="1" ht="12.75" x14ac:dyDescent="0.2">
      <c r="B198" s="2"/>
    </row>
    <row r="199" spans="2:2" s="24" customFormat="1" ht="12.75" x14ac:dyDescent="0.2">
      <c r="B199" s="2"/>
    </row>
    <row r="200" spans="2:2" s="24" customFormat="1" ht="12.75" x14ac:dyDescent="0.2">
      <c r="B200" s="2"/>
    </row>
    <row r="201" spans="2:2" s="24" customFormat="1" ht="12.75" x14ac:dyDescent="0.2">
      <c r="B201" s="2"/>
    </row>
    <row r="202" spans="2:2" s="24" customFormat="1" ht="12.75" x14ac:dyDescent="0.2">
      <c r="B202" s="2"/>
    </row>
    <row r="203" spans="2:2" s="24" customFormat="1" ht="12.75" x14ac:dyDescent="0.2">
      <c r="B203" s="2"/>
    </row>
    <row r="204" spans="2:2" s="24" customFormat="1" ht="12.75" x14ac:dyDescent="0.2">
      <c r="B204" s="2"/>
    </row>
    <row r="205" spans="2:2" s="24" customFormat="1" ht="12.75" x14ac:dyDescent="0.2">
      <c r="B205" s="2"/>
    </row>
    <row r="206" spans="2:2" s="24" customFormat="1" ht="12.75" x14ac:dyDescent="0.2">
      <c r="B206" s="2"/>
    </row>
    <row r="207" spans="2:2" s="24" customFormat="1" ht="12.75" x14ac:dyDescent="0.2">
      <c r="B207" s="2"/>
    </row>
    <row r="208" spans="2:2" s="24" customFormat="1" ht="12.75" x14ac:dyDescent="0.2">
      <c r="B208" s="2"/>
    </row>
    <row r="209" spans="2:2" s="24" customFormat="1" ht="12.75" x14ac:dyDescent="0.2">
      <c r="B209" s="2"/>
    </row>
    <row r="210" spans="2:2" s="24" customFormat="1" ht="12.75" x14ac:dyDescent="0.2">
      <c r="B210" s="2"/>
    </row>
    <row r="211" spans="2:2" s="24" customFormat="1" ht="12.75" x14ac:dyDescent="0.2">
      <c r="B211" s="2"/>
    </row>
    <row r="212" spans="2:2" s="24" customFormat="1" ht="12.75" x14ac:dyDescent="0.2">
      <c r="B212" s="2"/>
    </row>
    <row r="213" spans="2:2" s="24" customFormat="1" ht="12.75" x14ac:dyDescent="0.2">
      <c r="B213" s="2"/>
    </row>
    <row r="214" spans="2:2" s="24" customFormat="1" ht="12.75" x14ac:dyDescent="0.2">
      <c r="B214" s="2"/>
    </row>
    <row r="215" spans="2:2" s="24" customFormat="1" ht="12.75" x14ac:dyDescent="0.2">
      <c r="B215" s="2"/>
    </row>
    <row r="216" spans="2:2" s="24" customFormat="1" ht="12.75" x14ac:dyDescent="0.2">
      <c r="B216" s="2"/>
    </row>
    <row r="217" spans="2:2" s="24" customFormat="1" ht="12.75" x14ac:dyDescent="0.2">
      <c r="B217" s="2"/>
    </row>
    <row r="218" spans="2:2" s="24" customFormat="1" ht="12.75" x14ac:dyDescent="0.2">
      <c r="B218" s="2"/>
    </row>
    <row r="219" spans="2:2" s="24" customFormat="1" ht="12.75" x14ac:dyDescent="0.2">
      <c r="B219" s="2"/>
    </row>
    <row r="220" spans="2:2" s="24" customFormat="1" ht="12.75" x14ac:dyDescent="0.2">
      <c r="B220" s="2"/>
    </row>
    <row r="221" spans="2:2" s="24" customFormat="1" ht="12.75" x14ac:dyDescent="0.2">
      <c r="B221" s="2"/>
    </row>
    <row r="222" spans="2:2" s="24" customFormat="1" ht="12.75" x14ac:dyDescent="0.2">
      <c r="B222" s="2"/>
    </row>
    <row r="223" spans="2:2" s="24" customFormat="1" ht="12.75" x14ac:dyDescent="0.2">
      <c r="B223" s="2"/>
    </row>
    <row r="224" spans="2:2" s="24" customFormat="1" ht="12.75" x14ac:dyDescent="0.2">
      <c r="B224" s="2"/>
    </row>
    <row r="225" spans="2:2" s="24" customFormat="1" ht="12.75" x14ac:dyDescent="0.2">
      <c r="B225" s="2"/>
    </row>
    <row r="226" spans="2:2" s="24" customFormat="1" ht="12.75" x14ac:dyDescent="0.2">
      <c r="B226" s="2"/>
    </row>
    <row r="227" spans="2:2" s="24" customFormat="1" ht="12.75" x14ac:dyDescent="0.2">
      <c r="B227" s="2"/>
    </row>
    <row r="228" spans="2:2" s="24" customFormat="1" ht="12.75" x14ac:dyDescent="0.2">
      <c r="B228" s="2"/>
    </row>
    <row r="229" spans="2:2" s="24" customFormat="1" ht="12.75" x14ac:dyDescent="0.2">
      <c r="B229" s="2"/>
    </row>
  </sheetData>
  <sheetProtection algorithmName="SHA-512" hashValue="LS2Tn6uuS0x0CareoXccU+UY8XhNBH+PspSronCF6C6TuUa0LmpDdZWKA4B32XKS8PHmFtMkHgX5zASGXze4Tg==" saltValue="8aMqlfSZtAUQQRY9V/C+Og==" spinCount="100000" sheet="1" objects="1" scenarios="1"/>
  <mergeCells count="151">
    <mergeCell ref="C131:G131"/>
    <mergeCell ref="C132:G132"/>
    <mergeCell ref="C80:G80"/>
    <mergeCell ref="C81:G81"/>
    <mergeCell ref="C99:G99"/>
    <mergeCell ref="C100:G100"/>
    <mergeCell ref="C101:G101"/>
    <mergeCell ref="C97:G97"/>
    <mergeCell ref="C150:G150"/>
    <mergeCell ref="C87:G87"/>
    <mergeCell ref="C88:G88"/>
    <mergeCell ref="C89:G89"/>
    <mergeCell ref="C133:G133"/>
    <mergeCell ref="C134:G134"/>
    <mergeCell ref="C135:G135"/>
    <mergeCell ref="C112:G112"/>
    <mergeCell ref="C113:G113"/>
    <mergeCell ref="C114:G114"/>
    <mergeCell ref="C105:G105"/>
    <mergeCell ref="C129:G129"/>
    <mergeCell ref="C130:G130"/>
    <mergeCell ref="C109:G109"/>
    <mergeCell ref="C110:G110"/>
    <mergeCell ref="C90:G90"/>
    <mergeCell ref="C122:G122"/>
    <mergeCell ref="C124:G124"/>
    <mergeCell ref="C125:G125"/>
    <mergeCell ref="C126:G126"/>
    <mergeCell ref="C127:G127"/>
    <mergeCell ref="C106:H106"/>
    <mergeCell ref="C108:G108"/>
    <mergeCell ref="C102:G102"/>
    <mergeCell ref="C103:G103"/>
    <mergeCell ref="C111:G111"/>
    <mergeCell ref="C74:G74"/>
    <mergeCell ref="C70:G70"/>
    <mergeCell ref="C82:G82"/>
    <mergeCell ref="C116:G116"/>
    <mergeCell ref="C117:G117"/>
    <mergeCell ref="C118:G118"/>
    <mergeCell ref="C119:G119"/>
    <mergeCell ref="C120:G120"/>
    <mergeCell ref="C121:G121"/>
    <mergeCell ref="C85:G85"/>
    <mergeCell ref="C86:G86"/>
    <mergeCell ref="C153:G153"/>
    <mergeCell ref="C156:G156"/>
    <mergeCell ref="C139:G139"/>
    <mergeCell ref="C143:G143"/>
    <mergeCell ref="C147:G147"/>
    <mergeCell ref="C151:G151"/>
    <mergeCell ref="C155:G155"/>
    <mergeCell ref="C158:G158"/>
    <mergeCell ref="C138:G138"/>
    <mergeCell ref="C142:G142"/>
    <mergeCell ref="C146:G146"/>
    <mergeCell ref="C154:G154"/>
    <mergeCell ref="C157:G157"/>
    <mergeCell ref="C140:G140"/>
    <mergeCell ref="C141:G141"/>
    <mergeCell ref="C136:G136"/>
    <mergeCell ref="C137:G137"/>
    <mergeCell ref="C144:G144"/>
    <mergeCell ref="C145:G145"/>
    <mergeCell ref="C148:G148"/>
    <mergeCell ref="C149:G149"/>
    <mergeCell ref="C152:G152"/>
    <mergeCell ref="C169:G169"/>
    <mergeCell ref="C170:G170"/>
    <mergeCell ref="C171:G171"/>
    <mergeCell ref="C172:G172"/>
    <mergeCell ref="C164:G164"/>
    <mergeCell ref="C165:G165"/>
    <mergeCell ref="C166:G166"/>
    <mergeCell ref="C167:G167"/>
    <mergeCell ref="C160:G160"/>
    <mergeCell ref="C161:G161"/>
    <mergeCell ref="C162:G162"/>
    <mergeCell ref="C163:G163"/>
    <mergeCell ref="C168:G168"/>
    <mergeCell ref="P3:Z3"/>
    <mergeCell ref="D4:I4"/>
    <mergeCell ref="C8:H8"/>
    <mergeCell ref="C10:G10"/>
    <mergeCell ref="C53:G53"/>
    <mergeCell ref="C48:G48"/>
    <mergeCell ref="C49:G49"/>
    <mergeCell ref="C50:G50"/>
    <mergeCell ref="C51:G51"/>
    <mergeCell ref="C44:G44"/>
    <mergeCell ref="C40:G40"/>
    <mergeCell ref="C12:G12"/>
    <mergeCell ref="C14:G14"/>
    <mergeCell ref="C15:G15"/>
    <mergeCell ref="D3:I3"/>
    <mergeCell ref="M3:N3"/>
    <mergeCell ref="C21:G21"/>
    <mergeCell ref="C17:H17"/>
    <mergeCell ref="C19:G19"/>
    <mergeCell ref="C20:G20"/>
    <mergeCell ref="C22:G22"/>
    <mergeCell ref="C11:G11"/>
    <mergeCell ref="C13:G13"/>
    <mergeCell ref="C68:G68"/>
    <mergeCell ref="C69:G69"/>
    <mergeCell ref="C57:G57"/>
    <mergeCell ref="C24:G24"/>
    <mergeCell ref="C25:G25"/>
    <mergeCell ref="C26:G26"/>
    <mergeCell ref="C27:G27"/>
    <mergeCell ref="C55:G55"/>
    <mergeCell ref="C56:G56"/>
    <mergeCell ref="C41:G41"/>
    <mergeCell ref="C42:G42"/>
    <mergeCell ref="C43:G43"/>
    <mergeCell ref="C46:G46"/>
    <mergeCell ref="C45:G45"/>
    <mergeCell ref="C30:H30"/>
    <mergeCell ref="C33:G33"/>
    <mergeCell ref="C34:G34"/>
    <mergeCell ref="C38:G38"/>
    <mergeCell ref="C54:G54"/>
    <mergeCell ref="C32:G32"/>
    <mergeCell ref="C35:G35"/>
    <mergeCell ref="C36:G36"/>
    <mergeCell ref="C37:G37"/>
    <mergeCell ref="C66:G66"/>
    <mergeCell ref="C91:G91"/>
    <mergeCell ref="C92:G92"/>
    <mergeCell ref="C93:G93"/>
    <mergeCell ref="C94:G94"/>
    <mergeCell ref="C95:G95"/>
    <mergeCell ref="C96:G96"/>
    <mergeCell ref="C58:G58"/>
    <mergeCell ref="C59:G59"/>
    <mergeCell ref="C63:G63"/>
    <mergeCell ref="C67:G67"/>
    <mergeCell ref="C71:G71"/>
    <mergeCell ref="C62:G62"/>
    <mergeCell ref="C75:G75"/>
    <mergeCell ref="C79:G79"/>
    <mergeCell ref="C84:G84"/>
    <mergeCell ref="C64:G64"/>
    <mergeCell ref="C78:G78"/>
    <mergeCell ref="C60:G60"/>
    <mergeCell ref="C61:G61"/>
    <mergeCell ref="C65:G65"/>
    <mergeCell ref="C76:G76"/>
    <mergeCell ref="C77:G77"/>
    <mergeCell ref="C72:G72"/>
    <mergeCell ref="C73:G7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9"/>
  <sheetViews>
    <sheetView workbookViewId="0">
      <pane ySplit="4" topLeftCell="A28" activePane="bottomLeft" state="frozen"/>
      <selection pane="bottomLeft" activeCell="K27" sqref="K27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1.7109375" style="1" customWidth="1"/>
    <col min="8" max="8" width="4" style="1" customWidth="1"/>
    <col min="9" max="9" width="12.28515625" style="1" customWidth="1"/>
    <col min="10" max="10" width="4" style="1" customWidth="1"/>
    <col min="11" max="11" width="14.28515625" style="1" customWidth="1"/>
    <col min="12" max="12" width="3.5703125" style="1" customWidth="1"/>
    <col min="13" max="18" width="12.7109375" style="118" customWidth="1"/>
    <col min="19" max="19" width="3.7109375" style="118" customWidth="1"/>
    <col min="20" max="20" width="4.42578125" style="1" customWidth="1"/>
    <col min="21" max="27" width="12.7109375" style="1" customWidth="1"/>
    <col min="28" max="28" width="3.28515625" style="1" customWidth="1"/>
    <col min="29" max="29" width="4.5703125" style="1" customWidth="1"/>
    <col min="30" max="30" width="4.7109375" style="1" customWidth="1"/>
    <col min="31" max="16384" width="9.140625" style="1"/>
  </cols>
  <sheetData>
    <row r="1" spans="1:30" ht="15" customHeight="1" x14ac:dyDescent="0.25">
      <c r="C1" s="69"/>
    </row>
    <row r="2" spans="1:30" ht="15" customHeight="1" x14ac:dyDescent="0.2">
      <c r="M2" s="119"/>
      <c r="N2" s="119"/>
      <c r="O2" s="119"/>
      <c r="P2" s="120"/>
      <c r="Q2" s="120"/>
      <c r="R2" s="120"/>
      <c r="S2" s="120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22.5" customHeight="1" x14ac:dyDescent="0.2">
      <c r="C3" s="5" t="s">
        <v>0</v>
      </c>
      <c r="D3" s="6">
        <f>'2.Flux de deseuri'!D3</f>
        <v>0</v>
      </c>
      <c r="E3" s="6"/>
      <c r="F3" s="6"/>
      <c r="G3" s="6"/>
      <c r="H3" s="6"/>
      <c r="I3" s="6"/>
      <c r="J3" s="7"/>
      <c r="K3" s="121" t="s">
        <v>109</v>
      </c>
      <c r="L3" s="7"/>
      <c r="M3" s="121" t="s">
        <v>106</v>
      </c>
      <c r="N3" s="121"/>
      <c r="O3" s="121"/>
      <c r="P3" s="122" t="s">
        <v>107</v>
      </c>
      <c r="Q3" s="123"/>
      <c r="R3" s="124"/>
      <c r="S3" s="125"/>
      <c r="T3" s="126"/>
      <c r="U3" s="126"/>
      <c r="V3" s="126"/>
      <c r="W3" s="126"/>
      <c r="X3" s="126"/>
      <c r="Y3" s="126"/>
      <c r="Z3" s="126"/>
      <c r="AA3" s="126"/>
      <c r="AB3" s="14"/>
      <c r="AC3" s="4"/>
    </row>
    <row r="4" spans="1:30" ht="21" customHeight="1" x14ac:dyDescent="0.2">
      <c r="C4" s="5" t="s">
        <v>1</v>
      </c>
      <c r="D4" s="6">
        <f>'2.Flux de deseuri'!D4</f>
        <v>0</v>
      </c>
      <c r="E4" s="6"/>
      <c r="F4" s="6"/>
      <c r="G4" s="6"/>
      <c r="H4" s="6"/>
      <c r="I4" s="6"/>
      <c r="J4" s="7"/>
      <c r="K4" s="121"/>
      <c r="L4" s="7"/>
      <c r="M4" s="127" t="s">
        <v>108</v>
      </c>
      <c r="N4" s="127">
        <v>2022</v>
      </c>
      <c r="O4" s="127">
        <v>2023</v>
      </c>
      <c r="P4" s="127" t="s">
        <v>103</v>
      </c>
      <c r="Q4" s="127">
        <v>2022</v>
      </c>
      <c r="R4" s="127">
        <v>2023</v>
      </c>
      <c r="S4" s="128"/>
      <c r="T4" s="19"/>
      <c r="U4" s="19"/>
      <c r="V4" s="19"/>
      <c r="W4" s="19"/>
      <c r="X4" s="19"/>
      <c r="Y4" s="19"/>
      <c r="Z4" s="19"/>
      <c r="AA4" s="19"/>
      <c r="AB4" s="19"/>
      <c r="AC4" s="4"/>
    </row>
    <row r="7" spans="1:30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129"/>
      <c r="N7" s="129"/>
      <c r="O7" s="129"/>
      <c r="P7" s="129"/>
      <c r="Q7" s="129"/>
      <c r="R7" s="129"/>
      <c r="S7" s="129"/>
      <c r="T7" s="20"/>
    </row>
    <row r="8" spans="1:30" ht="15.75" customHeight="1" thickBot="1" x14ac:dyDescent="0.25">
      <c r="A8" s="20"/>
      <c r="B8" s="21"/>
      <c r="C8" s="22" t="s">
        <v>104</v>
      </c>
      <c r="D8" s="22"/>
      <c r="E8" s="22"/>
      <c r="F8" s="22"/>
      <c r="G8" s="22"/>
      <c r="H8" s="22"/>
      <c r="I8" s="20"/>
      <c r="J8" s="20"/>
      <c r="K8" s="20"/>
      <c r="L8" s="20"/>
      <c r="M8" s="129"/>
      <c r="N8" s="129"/>
      <c r="O8" s="129"/>
      <c r="P8" s="129"/>
      <c r="Q8" s="129"/>
      <c r="R8" s="129"/>
      <c r="S8" s="129"/>
      <c r="T8" s="20"/>
    </row>
    <row r="9" spans="1:30" s="24" customFormat="1" x14ac:dyDescent="0.2">
      <c r="A9" s="20"/>
      <c r="B9" s="2"/>
      <c r="C9" s="23"/>
      <c r="D9" s="23"/>
      <c r="E9" s="23"/>
      <c r="F9" s="23"/>
      <c r="G9" s="23"/>
      <c r="M9" s="23"/>
      <c r="N9" s="23"/>
      <c r="O9" s="23"/>
      <c r="P9" s="23"/>
      <c r="Q9" s="23"/>
      <c r="R9" s="23"/>
      <c r="S9" s="23"/>
      <c r="T9" s="20"/>
      <c r="AC9" s="1"/>
      <c r="AD9" s="1"/>
    </row>
    <row r="10" spans="1:30" s="24" customFormat="1" x14ac:dyDescent="0.2">
      <c r="A10" s="20"/>
      <c r="B10" s="25">
        <v>1</v>
      </c>
      <c r="C10" s="26" t="s">
        <v>93</v>
      </c>
      <c r="D10" s="27"/>
      <c r="E10" s="27"/>
      <c r="F10" s="27"/>
      <c r="G10" s="28"/>
      <c r="I10" s="70" t="s">
        <v>105</v>
      </c>
      <c r="J10" s="30"/>
      <c r="K10" s="63">
        <f>M10+P10</f>
        <v>0</v>
      </c>
      <c r="L10" s="30"/>
      <c r="M10" s="147">
        <f>N10+O10</f>
        <v>0</v>
      </c>
      <c r="N10" s="130"/>
      <c r="O10" s="130"/>
      <c r="P10" s="147">
        <f>Q10+R10</f>
        <v>0</v>
      </c>
      <c r="Q10" s="130"/>
      <c r="R10" s="130">
        <v>0</v>
      </c>
      <c r="S10" s="131"/>
      <c r="T10" s="20"/>
      <c r="U10" s="132"/>
      <c r="V10" s="132"/>
      <c r="W10" s="132"/>
      <c r="X10" s="132"/>
      <c r="Y10" s="132"/>
      <c r="Z10" s="132"/>
      <c r="AA10" s="132"/>
      <c r="AC10" s="1"/>
      <c r="AD10" s="1"/>
    </row>
    <row r="11" spans="1:30" s="24" customFormat="1" ht="14.25" customHeight="1" x14ac:dyDescent="0.2">
      <c r="A11" s="20"/>
      <c r="B11" s="25">
        <f>B10+1</f>
        <v>2</v>
      </c>
      <c r="C11" s="26" t="s">
        <v>94</v>
      </c>
      <c r="D11" s="27"/>
      <c r="E11" s="27"/>
      <c r="F11" s="27"/>
      <c r="G11" s="28"/>
      <c r="I11" s="70" t="s">
        <v>105</v>
      </c>
      <c r="K11" s="63">
        <f t="shared" ref="K11:K20" si="0">M11+P11</f>
        <v>0</v>
      </c>
      <c r="M11" s="147">
        <f t="shared" ref="M11:M20" si="1">N11+O11</f>
        <v>0</v>
      </c>
      <c r="N11" s="133"/>
      <c r="O11" s="133"/>
      <c r="P11" s="147">
        <f t="shared" ref="P11:P20" si="2">Q11+R11</f>
        <v>0</v>
      </c>
      <c r="Q11" s="133"/>
      <c r="R11" s="130">
        <v>0</v>
      </c>
      <c r="S11" s="131"/>
      <c r="T11" s="20"/>
      <c r="U11" s="134"/>
      <c r="V11" s="134"/>
      <c r="W11" s="134"/>
      <c r="X11" s="134"/>
      <c r="Y11" s="134"/>
      <c r="Z11" s="134"/>
      <c r="AA11" s="134"/>
      <c r="AC11" s="1"/>
      <c r="AD11" s="1"/>
    </row>
    <row r="12" spans="1:30" s="24" customFormat="1" x14ac:dyDescent="0.2">
      <c r="A12" s="20"/>
      <c r="B12" s="75">
        <f>B11+1</f>
        <v>3</v>
      </c>
      <c r="C12" s="26" t="s">
        <v>95</v>
      </c>
      <c r="D12" s="27"/>
      <c r="E12" s="27"/>
      <c r="F12" s="27"/>
      <c r="G12" s="28"/>
      <c r="H12" s="4"/>
      <c r="I12" s="70" t="s">
        <v>105</v>
      </c>
      <c r="J12" s="33"/>
      <c r="K12" s="63">
        <f t="shared" si="0"/>
        <v>0</v>
      </c>
      <c r="L12" s="33"/>
      <c r="M12" s="147">
        <f t="shared" si="1"/>
        <v>0</v>
      </c>
      <c r="N12" s="133"/>
      <c r="O12" s="133"/>
      <c r="P12" s="147">
        <f t="shared" si="2"/>
        <v>0</v>
      </c>
      <c r="Q12" s="133"/>
      <c r="R12" s="130">
        <v>0</v>
      </c>
      <c r="S12" s="131"/>
      <c r="T12" s="20"/>
      <c r="U12" s="132"/>
      <c r="V12" s="132"/>
      <c r="W12" s="132"/>
      <c r="X12" s="132"/>
      <c r="Y12" s="132"/>
      <c r="Z12" s="132"/>
      <c r="AA12" s="132"/>
      <c r="AC12" s="1"/>
      <c r="AD12" s="1"/>
    </row>
    <row r="13" spans="1:30" s="24" customFormat="1" ht="14.25" customHeight="1" x14ac:dyDescent="0.2">
      <c r="A13" s="20"/>
      <c r="B13" s="75">
        <f>B12+1</f>
        <v>4</v>
      </c>
      <c r="C13" s="26" t="s">
        <v>96</v>
      </c>
      <c r="D13" s="27"/>
      <c r="E13" s="27"/>
      <c r="F13" s="27"/>
      <c r="G13" s="28"/>
      <c r="H13" s="4"/>
      <c r="I13" s="70" t="s">
        <v>105</v>
      </c>
      <c r="J13" s="4"/>
      <c r="K13" s="63">
        <f t="shared" si="0"/>
        <v>0</v>
      </c>
      <c r="L13" s="4"/>
      <c r="M13" s="147">
        <f t="shared" si="1"/>
        <v>0</v>
      </c>
      <c r="N13" s="133"/>
      <c r="O13" s="133"/>
      <c r="P13" s="147">
        <f t="shared" si="2"/>
        <v>0</v>
      </c>
      <c r="Q13" s="133"/>
      <c r="R13" s="130">
        <v>0</v>
      </c>
      <c r="S13" s="131"/>
      <c r="T13" s="20"/>
      <c r="U13" s="134"/>
      <c r="V13" s="134"/>
      <c r="W13" s="134"/>
      <c r="X13" s="134"/>
      <c r="Y13" s="134"/>
      <c r="Z13" s="134"/>
      <c r="AA13" s="134"/>
      <c r="AC13" s="1"/>
      <c r="AD13" s="1"/>
    </row>
    <row r="14" spans="1:30" s="83" customFormat="1" ht="15" customHeight="1" x14ac:dyDescent="0.25">
      <c r="A14" s="76"/>
      <c r="B14" s="75">
        <f t="shared" ref="B14:B20" si="3">B13+1</f>
        <v>5</v>
      </c>
      <c r="C14" s="26" t="s">
        <v>97</v>
      </c>
      <c r="D14" s="27"/>
      <c r="E14" s="27"/>
      <c r="F14" s="27"/>
      <c r="G14" s="28"/>
      <c r="H14" s="79"/>
      <c r="I14" s="70" t="s">
        <v>105</v>
      </c>
      <c r="J14" s="81"/>
      <c r="K14" s="63">
        <f t="shared" si="0"/>
        <v>0</v>
      </c>
      <c r="L14" s="81"/>
      <c r="M14" s="147">
        <f t="shared" si="1"/>
        <v>0</v>
      </c>
      <c r="N14" s="130"/>
      <c r="O14" s="130"/>
      <c r="P14" s="147">
        <f t="shared" si="2"/>
        <v>0</v>
      </c>
      <c r="Q14" s="133"/>
      <c r="R14" s="130">
        <v>0</v>
      </c>
      <c r="S14" s="131"/>
      <c r="T14" s="20"/>
      <c r="U14" s="135"/>
      <c r="V14" s="135"/>
      <c r="W14" s="135"/>
      <c r="X14" s="135"/>
      <c r="Y14" s="135"/>
      <c r="Z14" s="135"/>
      <c r="AA14" s="135"/>
      <c r="AC14" s="84"/>
      <c r="AD14" s="84"/>
    </row>
    <row r="15" spans="1:30" s="24" customFormat="1" x14ac:dyDescent="0.2">
      <c r="A15" s="20"/>
      <c r="B15" s="75">
        <f t="shared" si="3"/>
        <v>6</v>
      </c>
      <c r="C15" s="26" t="s">
        <v>98</v>
      </c>
      <c r="D15" s="27"/>
      <c r="E15" s="27"/>
      <c r="F15" s="27"/>
      <c r="G15" s="28"/>
      <c r="H15" s="4"/>
      <c r="I15" s="70" t="s">
        <v>105</v>
      </c>
      <c r="J15" s="33"/>
      <c r="K15" s="63">
        <f t="shared" si="0"/>
        <v>0</v>
      </c>
      <c r="L15" s="33"/>
      <c r="M15" s="147">
        <f t="shared" si="1"/>
        <v>0</v>
      </c>
      <c r="N15" s="130"/>
      <c r="O15" s="130"/>
      <c r="P15" s="147">
        <f t="shared" si="2"/>
        <v>0</v>
      </c>
      <c r="Q15" s="133"/>
      <c r="R15" s="130">
        <v>0</v>
      </c>
      <c r="S15" s="131"/>
      <c r="T15" s="20"/>
      <c r="AC15" s="1"/>
      <c r="AD15" s="1"/>
    </row>
    <row r="16" spans="1:30" s="24" customFormat="1" x14ac:dyDescent="0.2">
      <c r="A16" s="20"/>
      <c r="B16" s="75">
        <f t="shared" si="3"/>
        <v>7</v>
      </c>
      <c r="C16" s="26" t="s">
        <v>99</v>
      </c>
      <c r="D16" s="27"/>
      <c r="E16" s="27"/>
      <c r="F16" s="27"/>
      <c r="G16" s="28"/>
      <c r="H16" s="4"/>
      <c r="I16" s="70" t="s">
        <v>105</v>
      </c>
      <c r="J16" s="33"/>
      <c r="K16" s="63">
        <f t="shared" si="0"/>
        <v>0</v>
      </c>
      <c r="L16" s="33"/>
      <c r="M16" s="147">
        <f t="shared" si="1"/>
        <v>0</v>
      </c>
      <c r="N16" s="130"/>
      <c r="O16" s="130"/>
      <c r="P16" s="147">
        <f t="shared" si="2"/>
        <v>0</v>
      </c>
      <c r="Q16" s="133">
        <v>0</v>
      </c>
      <c r="R16" s="130">
        <v>0</v>
      </c>
      <c r="S16" s="131"/>
      <c r="T16" s="20"/>
      <c r="AC16" s="1"/>
      <c r="AD16" s="1"/>
    </row>
    <row r="17" spans="1:30" s="24" customFormat="1" ht="14.25" customHeight="1" x14ac:dyDescent="0.2">
      <c r="A17" s="20"/>
      <c r="B17" s="75">
        <f t="shared" si="3"/>
        <v>8</v>
      </c>
      <c r="C17" s="26" t="s">
        <v>100</v>
      </c>
      <c r="D17" s="27"/>
      <c r="E17" s="27"/>
      <c r="F17" s="27"/>
      <c r="G17" s="28"/>
      <c r="H17" s="4"/>
      <c r="I17" s="70" t="s">
        <v>105</v>
      </c>
      <c r="J17" s="33"/>
      <c r="K17" s="63">
        <f t="shared" si="0"/>
        <v>0</v>
      </c>
      <c r="L17" s="33"/>
      <c r="M17" s="147">
        <f t="shared" si="1"/>
        <v>0</v>
      </c>
      <c r="N17" s="130"/>
      <c r="O17" s="130"/>
      <c r="P17" s="147">
        <f t="shared" si="2"/>
        <v>0</v>
      </c>
      <c r="Q17" s="133">
        <v>0</v>
      </c>
      <c r="R17" s="130">
        <v>0</v>
      </c>
      <c r="S17" s="131"/>
      <c r="T17" s="20"/>
      <c r="AC17" s="1"/>
      <c r="AD17" s="1"/>
    </row>
    <row r="18" spans="1:30" s="24" customFormat="1" x14ac:dyDescent="0.2">
      <c r="A18" s="20"/>
      <c r="B18" s="75">
        <f t="shared" si="3"/>
        <v>9</v>
      </c>
      <c r="C18" s="51" t="s">
        <v>101</v>
      </c>
      <c r="D18" s="52"/>
      <c r="E18" s="52"/>
      <c r="F18" s="52"/>
      <c r="G18" s="53"/>
      <c r="H18" s="4"/>
      <c r="I18" s="80" t="s">
        <v>105</v>
      </c>
      <c r="J18" s="33"/>
      <c r="K18" s="63">
        <f t="shared" si="0"/>
        <v>0</v>
      </c>
      <c r="L18" s="33"/>
      <c r="M18" s="147">
        <f t="shared" si="1"/>
        <v>0</v>
      </c>
      <c r="N18" s="147">
        <f>SUM(N10:N17)</f>
        <v>0</v>
      </c>
      <c r="O18" s="147">
        <f>SUM(O10:O17)</f>
        <v>0</v>
      </c>
      <c r="P18" s="147">
        <f t="shared" si="2"/>
        <v>0</v>
      </c>
      <c r="Q18" s="147">
        <f>SUM(Q10:Q17)</f>
        <v>0</v>
      </c>
      <c r="R18" s="147">
        <f>SUM(R10:R17)</f>
        <v>0</v>
      </c>
      <c r="S18" s="136"/>
      <c r="T18" s="20"/>
      <c r="AC18" s="1"/>
      <c r="AD18" s="1"/>
    </row>
    <row r="19" spans="1:30" s="24" customFormat="1" x14ac:dyDescent="0.2">
      <c r="A19" s="20"/>
      <c r="B19" s="75">
        <f t="shared" si="3"/>
        <v>10</v>
      </c>
      <c r="C19" s="26" t="s">
        <v>102</v>
      </c>
      <c r="D19" s="27"/>
      <c r="E19" s="27"/>
      <c r="F19" s="27"/>
      <c r="G19" s="28"/>
      <c r="H19" s="4"/>
      <c r="I19" s="70" t="s">
        <v>105</v>
      </c>
      <c r="J19" s="33"/>
      <c r="K19" s="63">
        <f t="shared" si="0"/>
        <v>0</v>
      </c>
      <c r="L19" s="33"/>
      <c r="M19" s="147">
        <f t="shared" si="1"/>
        <v>0</v>
      </c>
      <c r="N19" s="137">
        <v>0</v>
      </c>
      <c r="O19" s="137">
        <v>0</v>
      </c>
      <c r="P19" s="147">
        <f t="shared" si="2"/>
        <v>0</v>
      </c>
      <c r="Q19" s="130">
        <f>(N18+Q18)*0.19</f>
        <v>0</v>
      </c>
      <c r="R19" s="130">
        <f>(O18+R18)*0.19</f>
        <v>0</v>
      </c>
      <c r="S19" s="131"/>
      <c r="T19" s="20"/>
      <c r="AC19" s="1"/>
      <c r="AD19" s="1"/>
    </row>
    <row r="20" spans="1:30" s="24" customFormat="1" x14ac:dyDescent="0.2">
      <c r="A20" s="20"/>
      <c r="B20" s="75">
        <f t="shared" si="3"/>
        <v>11</v>
      </c>
      <c r="C20" s="51" t="s">
        <v>103</v>
      </c>
      <c r="D20" s="52"/>
      <c r="E20" s="52"/>
      <c r="F20" s="52"/>
      <c r="G20" s="53"/>
      <c r="H20" s="4"/>
      <c r="I20" s="80" t="s">
        <v>105</v>
      </c>
      <c r="J20" s="33"/>
      <c r="K20" s="63">
        <f t="shared" si="0"/>
        <v>0</v>
      </c>
      <c r="L20" s="33"/>
      <c r="M20" s="147">
        <f t="shared" si="1"/>
        <v>0</v>
      </c>
      <c r="N20" s="147">
        <f>SUM(N18:N19)</f>
        <v>0</v>
      </c>
      <c r="O20" s="147">
        <f>SUM(O18:O19)</f>
        <v>0</v>
      </c>
      <c r="P20" s="147">
        <f t="shared" si="2"/>
        <v>0</v>
      </c>
      <c r="Q20" s="147">
        <f>SUM(Q18:Q19)</f>
        <v>0</v>
      </c>
      <c r="R20" s="147">
        <f>SUM(R18:R19)</f>
        <v>0</v>
      </c>
      <c r="S20" s="136"/>
      <c r="T20" s="20"/>
      <c r="AC20" s="1"/>
      <c r="AD20" s="1"/>
    </row>
    <row r="21" spans="1:30" s="24" customFormat="1" x14ac:dyDescent="0.2">
      <c r="A21" s="20"/>
      <c r="B21" s="75"/>
      <c r="C21" s="55"/>
      <c r="D21" s="55"/>
      <c r="E21" s="55"/>
      <c r="F21" s="55"/>
      <c r="G21" s="55"/>
      <c r="H21" s="4"/>
      <c r="I21" s="33"/>
      <c r="J21" s="33"/>
      <c r="K21" s="33"/>
      <c r="L21" s="33"/>
      <c r="M21" s="120"/>
      <c r="N21" s="120"/>
      <c r="O21" s="120"/>
      <c r="P21" s="120"/>
      <c r="Q21" s="120"/>
      <c r="R21" s="23"/>
      <c r="S21" s="23"/>
      <c r="T21" s="20"/>
      <c r="AC21" s="1"/>
      <c r="AD21" s="1"/>
    </row>
    <row r="22" spans="1:30" s="24" customFormat="1" x14ac:dyDescent="0.2">
      <c r="A22" s="20"/>
      <c r="B22" s="75"/>
      <c r="C22" s="55"/>
      <c r="D22" s="55"/>
      <c r="E22" s="55"/>
      <c r="F22" s="55"/>
      <c r="G22" s="55"/>
      <c r="H22" s="4"/>
      <c r="I22" s="33"/>
      <c r="J22" s="33"/>
      <c r="K22" s="33"/>
      <c r="L22" s="33"/>
      <c r="M22" s="120"/>
      <c r="N22" s="120"/>
      <c r="O22" s="120"/>
      <c r="P22" s="120"/>
      <c r="Q22" s="120"/>
      <c r="R22" s="23"/>
      <c r="S22" s="23"/>
      <c r="T22" s="20"/>
      <c r="AC22" s="1"/>
      <c r="AD22" s="1"/>
    </row>
    <row r="23" spans="1:30" s="24" customFormat="1" x14ac:dyDescent="0.2">
      <c r="A23" s="20"/>
      <c r="B23" s="75"/>
      <c r="C23" s="138" t="s">
        <v>110</v>
      </c>
      <c r="D23" s="138"/>
      <c r="E23" s="138"/>
      <c r="F23" s="138"/>
      <c r="G23" s="138"/>
      <c r="H23" s="4"/>
      <c r="I23" s="81" t="s">
        <v>111</v>
      </c>
      <c r="J23" s="33"/>
      <c r="K23" s="81" t="s">
        <v>115</v>
      </c>
      <c r="L23" s="33"/>
      <c r="M23" s="120"/>
      <c r="N23" s="120"/>
      <c r="O23" s="120"/>
      <c r="P23" s="120"/>
      <c r="Q23" s="120"/>
      <c r="R23" s="23"/>
      <c r="S23" s="23"/>
      <c r="T23" s="20"/>
      <c r="AC23" s="1"/>
      <c r="AD23" s="1"/>
    </row>
    <row r="24" spans="1:30" s="24" customFormat="1" x14ac:dyDescent="0.2">
      <c r="A24" s="20"/>
      <c r="B24" s="75">
        <f>B20+1</f>
        <v>12</v>
      </c>
      <c r="C24" s="31" t="s">
        <v>95</v>
      </c>
      <c r="D24" s="31"/>
      <c r="E24" s="31"/>
      <c r="F24" s="31"/>
      <c r="G24" s="31"/>
      <c r="H24" s="4"/>
      <c r="I24" s="139">
        <v>30</v>
      </c>
      <c r="J24" s="33"/>
      <c r="K24" s="139">
        <v>0</v>
      </c>
      <c r="L24" s="33"/>
      <c r="M24" s="120"/>
      <c r="N24" s="120"/>
      <c r="O24" s="120"/>
      <c r="P24" s="120"/>
      <c r="Q24" s="120"/>
      <c r="R24" s="23"/>
      <c r="S24" s="23"/>
      <c r="T24" s="20"/>
      <c r="AC24" s="1"/>
      <c r="AD24" s="1"/>
    </row>
    <row r="25" spans="1:30" s="24" customFormat="1" x14ac:dyDescent="0.2">
      <c r="A25" s="20"/>
      <c r="B25" s="75">
        <f>B24+1</f>
        <v>13</v>
      </c>
      <c r="C25" s="31" t="s">
        <v>112</v>
      </c>
      <c r="D25" s="31"/>
      <c r="E25" s="31"/>
      <c r="F25" s="31"/>
      <c r="G25" s="31"/>
      <c r="H25" s="4"/>
      <c r="I25" s="139">
        <v>15</v>
      </c>
      <c r="J25" s="33"/>
      <c r="K25" s="139">
        <v>0</v>
      </c>
      <c r="L25" s="33"/>
      <c r="M25" s="120"/>
      <c r="N25" s="140"/>
      <c r="O25" s="140"/>
      <c r="P25" s="120"/>
      <c r="Q25" s="141"/>
      <c r="R25" s="23"/>
      <c r="S25" s="23"/>
      <c r="T25" s="20"/>
      <c r="AC25" s="1"/>
      <c r="AD25" s="1"/>
    </row>
    <row r="26" spans="1:30" s="24" customFormat="1" x14ac:dyDescent="0.2">
      <c r="A26" s="20"/>
      <c r="B26" s="75">
        <f t="shared" ref="B26:B28" si="4">B25+1</f>
        <v>14</v>
      </c>
      <c r="C26" s="26" t="s">
        <v>116</v>
      </c>
      <c r="D26" s="27"/>
      <c r="E26" s="27"/>
      <c r="F26" s="27"/>
      <c r="G26" s="28"/>
      <c r="H26" s="4"/>
      <c r="I26" s="139">
        <v>10</v>
      </c>
      <c r="J26" s="33"/>
      <c r="K26" s="139">
        <f>O12</f>
        <v>0</v>
      </c>
      <c r="L26" s="33"/>
      <c r="M26" s="120"/>
      <c r="N26" s="120"/>
      <c r="O26" s="120"/>
      <c r="P26" s="120"/>
      <c r="Q26" s="120"/>
      <c r="R26" s="23"/>
      <c r="S26" s="23"/>
      <c r="T26" s="20"/>
      <c r="AC26" s="1"/>
      <c r="AD26" s="1"/>
    </row>
    <row r="27" spans="1:30" s="24" customFormat="1" x14ac:dyDescent="0.2">
      <c r="A27" s="20"/>
      <c r="B27" s="75">
        <f t="shared" si="4"/>
        <v>15</v>
      </c>
      <c r="C27" s="31" t="s">
        <v>113</v>
      </c>
      <c r="D27" s="31"/>
      <c r="E27" s="31"/>
      <c r="F27" s="31"/>
      <c r="G27" s="31"/>
      <c r="H27" s="4"/>
      <c r="I27" s="139">
        <v>5</v>
      </c>
      <c r="J27" s="33"/>
      <c r="K27" s="139">
        <v>0</v>
      </c>
      <c r="L27" s="33"/>
      <c r="M27" s="120"/>
      <c r="N27" s="120"/>
      <c r="O27" s="120"/>
      <c r="P27" s="120"/>
      <c r="Q27" s="120"/>
      <c r="R27" s="23"/>
      <c r="S27" s="23"/>
      <c r="T27" s="20"/>
      <c r="AC27" s="1"/>
      <c r="AD27" s="1"/>
    </row>
    <row r="28" spans="1:30" s="24" customFormat="1" x14ac:dyDescent="0.2">
      <c r="A28" s="20"/>
      <c r="B28" s="75">
        <f t="shared" si="4"/>
        <v>16</v>
      </c>
      <c r="C28" s="31" t="s">
        <v>114</v>
      </c>
      <c r="D28" s="31"/>
      <c r="E28" s="31"/>
      <c r="F28" s="31"/>
      <c r="G28" s="31"/>
      <c r="H28" s="4"/>
      <c r="I28" s="139">
        <v>8</v>
      </c>
      <c r="J28" s="33"/>
      <c r="K28" s="139">
        <f>O13-K27</f>
        <v>0</v>
      </c>
      <c r="L28" s="33"/>
      <c r="M28" s="120"/>
      <c r="N28" s="120"/>
      <c r="O28" s="120"/>
      <c r="P28" s="120"/>
      <c r="Q28" s="120"/>
      <c r="R28" s="23"/>
      <c r="S28" s="23"/>
      <c r="T28" s="20"/>
      <c r="AC28" s="1"/>
      <c r="AD28" s="1"/>
    </row>
    <row r="29" spans="1:30" s="24" customFormat="1" x14ac:dyDescent="0.2">
      <c r="A29" s="20"/>
      <c r="B29" s="75"/>
      <c r="C29" s="55"/>
      <c r="D29" s="55"/>
      <c r="E29" s="55"/>
      <c r="F29" s="55"/>
      <c r="G29" s="55"/>
      <c r="H29" s="4"/>
      <c r="I29" s="142"/>
      <c r="J29" s="33"/>
      <c r="K29" s="142"/>
      <c r="L29" s="33"/>
      <c r="M29" s="120"/>
      <c r="N29" s="120"/>
      <c r="O29" s="120"/>
      <c r="P29" s="120"/>
      <c r="Q29" s="120"/>
      <c r="R29" s="23"/>
      <c r="S29" s="23"/>
      <c r="T29" s="20"/>
      <c r="AC29" s="1"/>
      <c r="AD29" s="1"/>
    </row>
    <row r="30" spans="1:30" s="24" customForma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29"/>
      <c r="N30" s="129"/>
      <c r="O30" s="129"/>
      <c r="P30" s="129"/>
      <c r="Q30" s="129"/>
      <c r="R30" s="129"/>
      <c r="S30" s="129"/>
      <c r="T30" s="20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s="24" customFormat="1" ht="15.75" thickBot="1" x14ac:dyDescent="0.25">
      <c r="A31" s="20"/>
      <c r="B31" s="21"/>
      <c r="C31" s="22" t="s">
        <v>118</v>
      </c>
      <c r="D31" s="22"/>
      <c r="E31" s="22"/>
      <c r="F31" s="22"/>
      <c r="G31" s="22"/>
      <c r="H31" s="22"/>
      <c r="I31" s="20"/>
      <c r="J31" s="20"/>
      <c r="K31" s="20"/>
      <c r="L31" s="20"/>
      <c r="M31" s="129"/>
      <c r="N31" s="129"/>
      <c r="O31" s="129"/>
      <c r="P31" s="129"/>
      <c r="Q31" s="129"/>
      <c r="R31" s="129"/>
      <c r="S31" s="129"/>
      <c r="T31" s="20"/>
      <c r="U31" s="1"/>
      <c r="V31" s="1"/>
      <c r="W31" s="1"/>
      <c r="X31" s="1"/>
      <c r="Y31" s="1"/>
      <c r="Z31" s="1"/>
      <c r="AA31" s="1"/>
      <c r="AB31" s="1"/>
      <c r="AC31" s="1"/>
    </row>
    <row r="32" spans="1:30" s="24" customFormat="1" x14ac:dyDescent="0.2">
      <c r="A32" s="20"/>
      <c r="B32" s="2"/>
      <c r="C32" s="23"/>
      <c r="D32" s="23"/>
      <c r="E32" s="23"/>
      <c r="F32" s="23"/>
      <c r="G32" s="23"/>
      <c r="M32" s="23"/>
      <c r="N32" s="23"/>
      <c r="O32" s="23"/>
      <c r="P32" s="23"/>
      <c r="Q32" s="23"/>
      <c r="R32" s="23"/>
      <c r="S32" s="23"/>
      <c r="T32" s="20"/>
      <c r="AC32" s="1"/>
    </row>
    <row r="33" spans="1:29" s="24" customFormat="1" x14ac:dyDescent="0.2">
      <c r="A33" s="20"/>
      <c r="B33" s="25">
        <v>1</v>
      </c>
      <c r="C33" s="26" t="s">
        <v>93</v>
      </c>
      <c r="D33" s="27"/>
      <c r="E33" s="27"/>
      <c r="F33" s="27"/>
      <c r="G33" s="28"/>
      <c r="I33" s="70" t="s">
        <v>105</v>
      </c>
      <c r="J33" s="30"/>
      <c r="K33" s="63">
        <f>M33+P33</f>
        <v>0</v>
      </c>
      <c r="L33" s="148"/>
      <c r="M33" s="147">
        <f>N33+O33</f>
        <v>0</v>
      </c>
      <c r="N33" s="149">
        <f t="shared" ref="N33:N40" si="5">N10*(1+$N$46)</f>
        <v>0</v>
      </c>
      <c r="O33" s="149">
        <f t="shared" ref="O33:O40" si="6">O10*(1+$O$46)</f>
        <v>0</v>
      </c>
      <c r="P33" s="147">
        <f>Q33+R33</f>
        <v>0</v>
      </c>
      <c r="Q33" s="149">
        <f t="shared" ref="Q33:Q40" si="7">Q10*(1+$Q$46)</f>
        <v>0</v>
      </c>
      <c r="R33" s="149">
        <f t="shared" ref="R33:R40" si="8">R10*(1+$R$46)</f>
        <v>0</v>
      </c>
      <c r="S33" s="131"/>
      <c r="T33" s="20"/>
      <c r="U33" s="132"/>
      <c r="V33" s="132"/>
      <c r="W33" s="132"/>
      <c r="X33" s="132"/>
      <c r="Y33" s="132"/>
      <c r="Z33" s="132"/>
      <c r="AA33" s="132"/>
      <c r="AC33" s="1"/>
    </row>
    <row r="34" spans="1:29" s="24" customFormat="1" x14ac:dyDescent="0.2">
      <c r="A34" s="20"/>
      <c r="B34" s="25">
        <f>B33+1</f>
        <v>2</v>
      </c>
      <c r="C34" s="26" t="s">
        <v>94</v>
      </c>
      <c r="D34" s="27"/>
      <c r="E34" s="27"/>
      <c r="F34" s="27"/>
      <c r="G34" s="28"/>
      <c r="I34" s="70" t="s">
        <v>105</v>
      </c>
      <c r="K34" s="63">
        <f t="shared" ref="K34:K43" si="9">M34+P34</f>
        <v>0</v>
      </c>
      <c r="L34" s="60"/>
      <c r="M34" s="147">
        <f t="shared" ref="M34:M43" si="10">N34+O34</f>
        <v>0</v>
      </c>
      <c r="N34" s="149">
        <f t="shared" si="5"/>
        <v>0</v>
      </c>
      <c r="O34" s="149">
        <f t="shared" si="6"/>
        <v>0</v>
      </c>
      <c r="P34" s="147">
        <f t="shared" ref="P34:P43" si="11">Q34+R34</f>
        <v>0</v>
      </c>
      <c r="Q34" s="149">
        <f t="shared" si="7"/>
        <v>0</v>
      </c>
      <c r="R34" s="149">
        <f t="shared" si="8"/>
        <v>0</v>
      </c>
      <c r="S34" s="131"/>
      <c r="T34" s="20"/>
      <c r="U34" s="134"/>
      <c r="V34" s="134"/>
      <c r="W34" s="134"/>
      <c r="X34" s="134"/>
      <c r="Y34" s="134"/>
      <c r="Z34" s="134"/>
      <c r="AA34" s="134"/>
      <c r="AC34" s="1"/>
    </row>
    <row r="35" spans="1:29" s="24" customFormat="1" x14ac:dyDescent="0.2">
      <c r="A35" s="20"/>
      <c r="B35" s="75">
        <f>B34+1</f>
        <v>3</v>
      </c>
      <c r="C35" s="26" t="s">
        <v>95</v>
      </c>
      <c r="D35" s="27"/>
      <c r="E35" s="27"/>
      <c r="F35" s="27"/>
      <c r="G35" s="28"/>
      <c r="H35" s="4"/>
      <c r="I35" s="70" t="s">
        <v>105</v>
      </c>
      <c r="J35" s="33"/>
      <c r="K35" s="63">
        <f t="shared" si="9"/>
        <v>0</v>
      </c>
      <c r="L35" s="150"/>
      <c r="M35" s="147">
        <f t="shared" si="10"/>
        <v>0</v>
      </c>
      <c r="N35" s="149">
        <f t="shared" si="5"/>
        <v>0</v>
      </c>
      <c r="O35" s="149">
        <f t="shared" si="6"/>
        <v>0</v>
      </c>
      <c r="P35" s="147">
        <f t="shared" si="11"/>
        <v>0</v>
      </c>
      <c r="Q35" s="149">
        <f t="shared" si="7"/>
        <v>0</v>
      </c>
      <c r="R35" s="149">
        <f t="shared" si="8"/>
        <v>0</v>
      </c>
      <c r="S35" s="131"/>
      <c r="T35" s="20"/>
      <c r="U35" s="132"/>
      <c r="V35" s="132"/>
      <c r="W35" s="132"/>
      <c r="X35" s="132"/>
      <c r="Y35" s="132"/>
      <c r="Z35" s="132"/>
      <c r="AA35" s="132"/>
      <c r="AC35" s="1"/>
    </row>
    <row r="36" spans="1:29" s="24" customFormat="1" x14ac:dyDescent="0.2">
      <c r="A36" s="20"/>
      <c r="B36" s="75">
        <f>B35+1</f>
        <v>4</v>
      </c>
      <c r="C36" s="26" t="s">
        <v>96</v>
      </c>
      <c r="D36" s="27"/>
      <c r="E36" s="27"/>
      <c r="F36" s="27"/>
      <c r="G36" s="28"/>
      <c r="H36" s="4"/>
      <c r="I36" s="70" t="s">
        <v>105</v>
      </c>
      <c r="J36" s="4"/>
      <c r="K36" s="63">
        <f t="shared" si="9"/>
        <v>0</v>
      </c>
      <c r="L36" s="151"/>
      <c r="M36" s="147">
        <f t="shared" si="10"/>
        <v>0</v>
      </c>
      <c r="N36" s="149">
        <f t="shared" si="5"/>
        <v>0</v>
      </c>
      <c r="O36" s="149">
        <f t="shared" si="6"/>
        <v>0</v>
      </c>
      <c r="P36" s="147">
        <f t="shared" si="11"/>
        <v>0</v>
      </c>
      <c r="Q36" s="149">
        <f t="shared" si="7"/>
        <v>0</v>
      </c>
      <c r="R36" s="149">
        <f t="shared" si="8"/>
        <v>0</v>
      </c>
      <c r="S36" s="131"/>
      <c r="T36" s="20"/>
      <c r="U36" s="134"/>
      <c r="V36" s="134"/>
      <c r="W36" s="134"/>
      <c r="X36" s="134"/>
      <c r="Y36" s="134"/>
      <c r="Z36" s="134"/>
      <c r="AA36" s="134"/>
      <c r="AC36" s="1"/>
    </row>
    <row r="37" spans="1:29" s="24" customFormat="1" ht="15" x14ac:dyDescent="0.25">
      <c r="A37" s="76"/>
      <c r="B37" s="75">
        <f t="shared" ref="B37:B43" si="12">B36+1</f>
        <v>5</v>
      </c>
      <c r="C37" s="26" t="s">
        <v>97</v>
      </c>
      <c r="D37" s="27"/>
      <c r="E37" s="27"/>
      <c r="F37" s="27"/>
      <c r="G37" s="28"/>
      <c r="H37" s="79"/>
      <c r="I37" s="70" t="s">
        <v>105</v>
      </c>
      <c r="J37" s="81"/>
      <c r="K37" s="63">
        <f t="shared" si="9"/>
        <v>0</v>
      </c>
      <c r="L37" s="152"/>
      <c r="M37" s="147">
        <f t="shared" si="10"/>
        <v>0</v>
      </c>
      <c r="N37" s="149">
        <f t="shared" si="5"/>
        <v>0</v>
      </c>
      <c r="O37" s="149">
        <f t="shared" si="6"/>
        <v>0</v>
      </c>
      <c r="P37" s="147">
        <f t="shared" si="11"/>
        <v>0</v>
      </c>
      <c r="Q37" s="149">
        <f t="shared" si="7"/>
        <v>0</v>
      </c>
      <c r="R37" s="149">
        <f t="shared" si="8"/>
        <v>0</v>
      </c>
      <c r="S37" s="131"/>
      <c r="T37" s="20"/>
      <c r="U37" s="135"/>
      <c r="V37" s="135"/>
      <c r="W37" s="135"/>
      <c r="X37" s="135"/>
      <c r="Y37" s="135"/>
      <c r="Z37" s="135"/>
      <c r="AA37" s="135"/>
      <c r="AB37" s="83"/>
      <c r="AC37" s="84"/>
    </row>
    <row r="38" spans="1:29" s="24" customFormat="1" x14ac:dyDescent="0.2">
      <c r="A38" s="20"/>
      <c r="B38" s="75">
        <f t="shared" si="12"/>
        <v>6</v>
      </c>
      <c r="C38" s="26" t="s">
        <v>98</v>
      </c>
      <c r="D38" s="27"/>
      <c r="E38" s="27"/>
      <c r="F38" s="27"/>
      <c r="G38" s="28"/>
      <c r="H38" s="4"/>
      <c r="I38" s="70" t="s">
        <v>105</v>
      </c>
      <c r="J38" s="33"/>
      <c r="K38" s="63">
        <f t="shared" si="9"/>
        <v>0</v>
      </c>
      <c r="L38" s="150"/>
      <c r="M38" s="147">
        <f t="shared" si="10"/>
        <v>0</v>
      </c>
      <c r="N38" s="149">
        <f t="shared" si="5"/>
        <v>0</v>
      </c>
      <c r="O38" s="149">
        <f t="shared" si="6"/>
        <v>0</v>
      </c>
      <c r="P38" s="147">
        <f t="shared" si="11"/>
        <v>0</v>
      </c>
      <c r="Q38" s="149">
        <f t="shared" si="7"/>
        <v>0</v>
      </c>
      <c r="R38" s="149">
        <f t="shared" si="8"/>
        <v>0</v>
      </c>
      <c r="S38" s="131"/>
      <c r="T38" s="20"/>
      <c r="AC38" s="1"/>
    </row>
    <row r="39" spans="1:29" s="24" customFormat="1" x14ac:dyDescent="0.2">
      <c r="A39" s="20"/>
      <c r="B39" s="75">
        <f t="shared" si="12"/>
        <v>7</v>
      </c>
      <c r="C39" s="26" t="s">
        <v>99</v>
      </c>
      <c r="D39" s="27"/>
      <c r="E39" s="27"/>
      <c r="F39" s="27"/>
      <c r="G39" s="28"/>
      <c r="H39" s="4"/>
      <c r="I39" s="70" t="s">
        <v>105</v>
      </c>
      <c r="J39" s="33"/>
      <c r="K39" s="63">
        <f t="shared" si="9"/>
        <v>0</v>
      </c>
      <c r="L39" s="150"/>
      <c r="M39" s="147">
        <f t="shared" si="10"/>
        <v>0</v>
      </c>
      <c r="N39" s="149">
        <f t="shared" si="5"/>
        <v>0</v>
      </c>
      <c r="O39" s="149">
        <f t="shared" si="6"/>
        <v>0</v>
      </c>
      <c r="P39" s="147">
        <f t="shared" si="11"/>
        <v>0</v>
      </c>
      <c r="Q39" s="149">
        <f t="shared" si="7"/>
        <v>0</v>
      </c>
      <c r="R39" s="149">
        <f t="shared" si="8"/>
        <v>0</v>
      </c>
      <c r="S39" s="131"/>
      <c r="T39" s="20"/>
      <c r="AC39" s="1"/>
    </row>
    <row r="40" spans="1:29" s="24" customFormat="1" x14ac:dyDescent="0.2">
      <c r="A40" s="20"/>
      <c r="B40" s="75">
        <f t="shared" si="12"/>
        <v>8</v>
      </c>
      <c r="C40" s="26" t="s">
        <v>100</v>
      </c>
      <c r="D40" s="27"/>
      <c r="E40" s="27"/>
      <c r="F40" s="27"/>
      <c r="G40" s="28"/>
      <c r="H40" s="4"/>
      <c r="I40" s="70" t="s">
        <v>105</v>
      </c>
      <c r="J40" s="33"/>
      <c r="K40" s="63">
        <f t="shared" si="9"/>
        <v>0</v>
      </c>
      <c r="L40" s="150"/>
      <c r="M40" s="147">
        <f t="shared" si="10"/>
        <v>0</v>
      </c>
      <c r="N40" s="149">
        <f t="shared" si="5"/>
        <v>0</v>
      </c>
      <c r="O40" s="149">
        <f t="shared" si="6"/>
        <v>0</v>
      </c>
      <c r="P40" s="147">
        <f t="shared" si="11"/>
        <v>0</v>
      </c>
      <c r="Q40" s="149">
        <f t="shared" si="7"/>
        <v>0</v>
      </c>
      <c r="R40" s="149">
        <f t="shared" si="8"/>
        <v>0</v>
      </c>
      <c r="S40" s="131"/>
      <c r="T40" s="20"/>
      <c r="AC40" s="1"/>
    </row>
    <row r="41" spans="1:29" s="24" customFormat="1" x14ac:dyDescent="0.2">
      <c r="A41" s="20"/>
      <c r="B41" s="75">
        <f t="shared" si="12"/>
        <v>9</v>
      </c>
      <c r="C41" s="51" t="s">
        <v>101</v>
      </c>
      <c r="D41" s="52"/>
      <c r="E41" s="52"/>
      <c r="F41" s="52"/>
      <c r="G41" s="53"/>
      <c r="H41" s="4"/>
      <c r="I41" s="80" t="s">
        <v>105</v>
      </c>
      <c r="J41" s="33"/>
      <c r="K41" s="63">
        <f t="shared" si="9"/>
        <v>0</v>
      </c>
      <c r="L41" s="150"/>
      <c r="M41" s="147">
        <f t="shared" si="10"/>
        <v>0</v>
      </c>
      <c r="N41" s="147">
        <f>SUM(N33:N40)</f>
        <v>0</v>
      </c>
      <c r="O41" s="147">
        <f>SUM(O33:O40)</f>
        <v>0</v>
      </c>
      <c r="P41" s="147">
        <f t="shared" si="11"/>
        <v>0</v>
      </c>
      <c r="Q41" s="147">
        <f>SUM(Q33:Q40)</f>
        <v>0</v>
      </c>
      <c r="R41" s="147">
        <f>SUM(R33:R40)</f>
        <v>0</v>
      </c>
      <c r="S41" s="136"/>
      <c r="T41" s="20"/>
      <c r="AC41" s="1"/>
    </row>
    <row r="42" spans="1:29" s="24" customFormat="1" x14ac:dyDescent="0.2">
      <c r="A42" s="20"/>
      <c r="B42" s="75">
        <f t="shared" si="12"/>
        <v>10</v>
      </c>
      <c r="C42" s="26" t="s">
        <v>102</v>
      </c>
      <c r="D42" s="27"/>
      <c r="E42" s="27"/>
      <c r="F42" s="27"/>
      <c r="G42" s="28"/>
      <c r="H42" s="4"/>
      <c r="I42" s="70" t="s">
        <v>105</v>
      </c>
      <c r="J42" s="33"/>
      <c r="K42" s="63">
        <f t="shared" si="9"/>
        <v>0</v>
      </c>
      <c r="L42" s="150"/>
      <c r="M42" s="147">
        <f t="shared" si="10"/>
        <v>0</v>
      </c>
      <c r="N42" s="149">
        <v>0</v>
      </c>
      <c r="O42" s="149">
        <v>0</v>
      </c>
      <c r="P42" s="147">
        <f t="shared" si="11"/>
        <v>0</v>
      </c>
      <c r="Q42" s="149">
        <f>(N41+Q41)*0.19</f>
        <v>0</v>
      </c>
      <c r="R42" s="149">
        <f>(O41+R41)*0.19</f>
        <v>0</v>
      </c>
      <c r="S42" s="131"/>
      <c r="T42" s="20"/>
      <c r="AC42" s="1"/>
    </row>
    <row r="43" spans="1:29" s="24" customFormat="1" x14ac:dyDescent="0.2">
      <c r="A43" s="20"/>
      <c r="B43" s="75">
        <f t="shared" si="12"/>
        <v>11</v>
      </c>
      <c r="C43" s="51" t="s">
        <v>103</v>
      </c>
      <c r="D43" s="52"/>
      <c r="E43" s="52"/>
      <c r="F43" s="52"/>
      <c r="G43" s="53"/>
      <c r="H43" s="4"/>
      <c r="I43" s="80" t="s">
        <v>105</v>
      </c>
      <c r="J43" s="33"/>
      <c r="K43" s="63">
        <f t="shared" si="9"/>
        <v>0</v>
      </c>
      <c r="L43" s="150"/>
      <c r="M43" s="147">
        <f t="shared" si="10"/>
        <v>0</v>
      </c>
      <c r="N43" s="147">
        <f>SUM(N41:N42)</f>
        <v>0</v>
      </c>
      <c r="O43" s="147">
        <f>SUM(O41:O42)</f>
        <v>0</v>
      </c>
      <c r="P43" s="147">
        <f t="shared" si="11"/>
        <v>0</v>
      </c>
      <c r="Q43" s="147">
        <f>SUM(Q41:Q42)</f>
        <v>0</v>
      </c>
      <c r="R43" s="147">
        <f>SUM(R41:R42)</f>
        <v>0</v>
      </c>
      <c r="S43" s="136"/>
      <c r="T43" s="20"/>
      <c r="AC43" s="1"/>
    </row>
    <row r="44" spans="1:29" s="24" customFormat="1" x14ac:dyDescent="0.2">
      <c r="A44" s="20"/>
      <c r="B44" s="75"/>
      <c r="C44" s="97"/>
      <c r="D44" s="97"/>
      <c r="E44" s="97"/>
      <c r="F44" s="97"/>
      <c r="G44" s="97"/>
      <c r="H44" s="4"/>
      <c r="I44" s="143"/>
      <c r="J44" s="33"/>
      <c r="K44" s="95"/>
      <c r="L44" s="33"/>
      <c r="M44" s="136"/>
      <c r="N44" s="136"/>
      <c r="O44" s="136"/>
      <c r="P44" s="136"/>
      <c r="Q44" s="136"/>
      <c r="R44" s="136"/>
      <c r="S44" s="136"/>
      <c r="T44" s="20"/>
      <c r="AC44" s="1"/>
    </row>
    <row r="45" spans="1:29" s="24" customFormat="1" ht="30" customHeight="1" x14ac:dyDescent="0.2">
      <c r="A45" s="20"/>
      <c r="B45" s="75"/>
      <c r="C45" s="51" t="s">
        <v>119</v>
      </c>
      <c r="D45" s="52"/>
      <c r="E45" s="52"/>
      <c r="F45" s="52"/>
      <c r="G45" s="53"/>
      <c r="H45" s="4"/>
      <c r="I45" s="80" t="s">
        <v>18</v>
      </c>
      <c r="J45" s="33"/>
      <c r="K45" s="95"/>
      <c r="L45" s="33"/>
      <c r="M45" s="144"/>
      <c r="N45" s="154">
        <f>'1.Input'!O31</f>
        <v>0.14299999999999999</v>
      </c>
      <c r="O45" s="154">
        <f>'1.Input'!P31</f>
        <v>7.2999999999999995E-2</v>
      </c>
      <c r="P45" s="145"/>
      <c r="Q45" s="154">
        <f>N45</f>
        <v>0.14299999999999999</v>
      </c>
      <c r="R45" s="154">
        <f>O45</f>
        <v>7.2999999999999995E-2</v>
      </c>
      <c r="S45" s="146"/>
      <c r="T45" s="20"/>
      <c r="AC45" s="1"/>
    </row>
    <row r="46" spans="1:29" s="24" customFormat="1" ht="27" customHeight="1" x14ac:dyDescent="0.2">
      <c r="A46" s="20"/>
      <c r="B46" s="75"/>
      <c r="C46" s="51" t="s">
        <v>120</v>
      </c>
      <c r="D46" s="52"/>
      <c r="E46" s="52"/>
      <c r="F46" s="52"/>
      <c r="G46" s="53"/>
      <c r="H46" s="4"/>
      <c r="I46" s="80" t="s">
        <v>18</v>
      </c>
      <c r="J46" s="33"/>
      <c r="K46" s="153" t="str">
        <f>IFERROR(K43/K20,"")</f>
        <v/>
      </c>
      <c r="L46" s="33"/>
      <c r="M46" s="144"/>
      <c r="N46" s="154">
        <f>N45</f>
        <v>0.14299999999999999</v>
      </c>
      <c r="O46" s="154">
        <f>(1+N45)*(1+O45)-1</f>
        <v>0.22643900000000006</v>
      </c>
      <c r="P46" s="145"/>
      <c r="Q46" s="154">
        <f>N46</f>
        <v>0.14299999999999999</v>
      </c>
      <c r="R46" s="154">
        <f>O46</f>
        <v>0.22643900000000006</v>
      </c>
      <c r="S46" s="146"/>
      <c r="T46" s="20"/>
      <c r="AC46" s="1"/>
    </row>
    <row r="47" spans="1:29" s="24" customFormat="1" x14ac:dyDescent="0.2">
      <c r="A47" s="20"/>
      <c r="B47" s="75"/>
      <c r="C47" s="55"/>
      <c r="D47" s="55"/>
      <c r="E47" s="55"/>
      <c r="F47" s="55"/>
      <c r="G47" s="55"/>
      <c r="H47" s="4"/>
      <c r="I47" s="33"/>
      <c r="J47" s="33"/>
      <c r="K47" s="33"/>
      <c r="L47" s="33"/>
      <c r="M47" s="120"/>
      <c r="N47" s="120"/>
      <c r="O47" s="120"/>
      <c r="P47" s="120"/>
      <c r="Q47" s="120"/>
      <c r="R47" s="23"/>
      <c r="S47" s="23"/>
      <c r="T47" s="20"/>
      <c r="AC47" s="1"/>
    </row>
    <row r="48" spans="1:29" s="24" customForma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129"/>
      <c r="N48" s="129"/>
      <c r="O48" s="129"/>
      <c r="P48" s="129"/>
      <c r="Q48" s="129"/>
      <c r="R48" s="129"/>
      <c r="S48" s="129"/>
      <c r="T48" s="20"/>
      <c r="U48" s="1"/>
      <c r="V48" s="1"/>
      <c r="W48" s="1"/>
      <c r="X48" s="1"/>
      <c r="Y48" s="1"/>
      <c r="Z48" s="1"/>
      <c r="AA48" s="1"/>
      <c r="AB48" s="1"/>
      <c r="AC48" s="1"/>
    </row>
    <row r="49" spans="2:19" s="24" customFormat="1" ht="12.75" x14ac:dyDescent="0.2">
      <c r="B49" s="2"/>
      <c r="M49" s="23"/>
      <c r="N49" s="23"/>
      <c r="O49" s="23"/>
      <c r="P49" s="23"/>
      <c r="Q49" s="23"/>
      <c r="R49" s="23"/>
      <c r="S49" s="23"/>
    </row>
    <row r="50" spans="2:19" s="24" customFormat="1" ht="12.75" x14ac:dyDescent="0.2">
      <c r="B50" s="2"/>
      <c r="M50" s="23"/>
      <c r="N50" s="23"/>
      <c r="O50" s="23"/>
      <c r="P50" s="23"/>
      <c r="Q50" s="23"/>
      <c r="R50" s="23"/>
      <c r="S50" s="23"/>
    </row>
    <row r="51" spans="2:19" s="24" customFormat="1" ht="12.75" x14ac:dyDescent="0.2">
      <c r="B51" s="2"/>
      <c r="M51" s="23"/>
      <c r="N51" s="23"/>
      <c r="O51" s="23"/>
      <c r="P51" s="23"/>
      <c r="Q51" s="23"/>
      <c r="R51" s="23"/>
      <c r="S51" s="23"/>
    </row>
    <row r="52" spans="2:19" s="24" customFormat="1" ht="12.75" x14ac:dyDescent="0.2">
      <c r="B52" s="2"/>
      <c r="M52" s="23"/>
      <c r="N52" s="23"/>
      <c r="O52" s="23"/>
      <c r="P52" s="23"/>
      <c r="Q52" s="23"/>
      <c r="R52" s="23"/>
      <c r="S52" s="23"/>
    </row>
    <row r="53" spans="2:19" s="24" customFormat="1" ht="12.75" x14ac:dyDescent="0.2">
      <c r="B53" s="2"/>
      <c r="M53" s="23"/>
      <c r="N53" s="23"/>
      <c r="O53" s="23"/>
      <c r="P53" s="23"/>
      <c r="Q53" s="23"/>
      <c r="R53" s="23"/>
      <c r="S53" s="23"/>
    </row>
    <row r="54" spans="2:19" s="24" customFormat="1" ht="12.75" x14ac:dyDescent="0.2">
      <c r="B54" s="2"/>
      <c r="M54" s="23"/>
      <c r="N54" s="23"/>
      <c r="O54" s="23"/>
      <c r="P54" s="23"/>
      <c r="Q54" s="23"/>
      <c r="R54" s="23"/>
      <c r="S54" s="23"/>
    </row>
    <row r="55" spans="2:19" s="24" customFormat="1" ht="12.75" x14ac:dyDescent="0.2">
      <c r="B55" s="2"/>
      <c r="M55" s="23"/>
      <c r="N55" s="23"/>
      <c r="O55" s="23"/>
      <c r="P55" s="23"/>
      <c r="Q55" s="23"/>
      <c r="R55" s="23"/>
      <c r="S55" s="23"/>
    </row>
    <row r="56" spans="2:19" s="24" customFormat="1" ht="12.75" x14ac:dyDescent="0.2">
      <c r="B56" s="2"/>
      <c r="M56" s="23"/>
      <c r="N56" s="23"/>
      <c r="O56" s="23"/>
      <c r="P56" s="23"/>
      <c r="Q56" s="23"/>
      <c r="R56" s="23"/>
      <c r="S56" s="23"/>
    </row>
    <row r="57" spans="2:19" s="24" customFormat="1" ht="12.75" x14ac:dyDescent="0.2">
      <c r="B57" s="2"/>
      <c r="M57" s="23"/>
      <c r="N57" s="23"/>
      <c r="O57" s="23"/>
      <c r="P57" s="23"/>
      <c r="Q57" s="23"/>
      <c r="R57" s="23"/>
      <c r="S57" s="23"/>
    </row>
    <row r="58" spans="2:19" s="24" customFormat="1" ht="12.75" x14ac:dyDescent="0.2">
      <c r="B58" s="2"/>
      <c r="M58" s="23"/>
      <c r="N58" s="23"/>
      <c r="O58" s="23"/>
      <c r="P58" s="23"/>
      <c r="Q58" s="23"/>
      <c r="R58" s="23"/>
      <c r="S58" s="23"/>
    </row>
    <row r="59" spans="2:19" s="24" customFormat="1" ht="12.75" x14ac:dyDescent="0.2">
      <c r="B59" s="2"/>
      <c r="M59" s="23"/>
      <c r="N59" s="23"/>
      <c r="O59" s="23"/>
      <c r="P59" s="23"/>
      <c r="Q59" s="23"/>
      <c r="R59" s="23"/>
      <c r="S59" s="23"/>
    </row>
  </sheetData>
  <sheetProtection algorithmName="SHA-512" hashValue="b9tJCryNsehbDAp1QdOrRFpK8vqnmZ2ZvN0GU9XFwrqFECDc/j8JcTfq2MbP36/dxHMiptCieq8MvHqU/YEK1Q==" saltValue="VKTI/nGkALlfU53Ukn3gyQ==" spinCount="100000" sheet="1" objects="1" scenarios="1"/>
  <mergeCells count="39">
    <mergeCell ref="C46:G46"/>
    <mergeCell ref="N25:O25"/>
    <mergeCell ref="C38:G38"/>
    <mergeCell ref="C39:G39"/>
    <mergeCell ref="C45:G45"/>
    <mergeCell ref="C31:H31"/>
    <mergeCell ref="C33:G33"/>
    <mergeCell ref="C34:G34"/>
    <mergeCell ref="C35:G35"/>
    <mergeCell ref="C36:G36"/>
    <mergeCell ref="C37:G37"/>
    <mergeCell ref="C25:G25"/>
    <mergeCell ref="C40:G40"/>
    <mergeCell ref="C41:G41"/>
    <mergeCell ref="C42:G42"/>
    <mergeCell ref="C43:G43"/>
    <mergeCell ref="M2:O2"/>
    <mergeCell ref="M3:O3"/>
    <mergeCell ref="P3:R3"/>
    <mergeCell ref="K3:K4"/>
    <mergeCell ref="C23:G23"/>
    <mergeCell ref="C11:G11"/>
    <mergeCell ref="C12:G12"/>
    <mergeCell ref="C13:G13"/>
    <mergeCell ref="C14:G14"/>
    <mergeCell ref="C15:G15"/>
    <mergeCell ref="C27:G27"/>
    <mergeCell ref="C28:G28"/>
    <mergeCell ref="C26:G26"/>
    <mergeCell ref="D3:I3"/>
    <mergeCell ref="D4:I4"/>
    <mergeCell ref="C8:H8"/>
    <mergeCell ref="C10:G10"/>
    <mergeCell ref="C24:G24"/>
    <mergeCell ref="C16:G16"/>
    <mergeCell ref="C17:G17"/>
    <mergeCell ref="C18:G18"/>
    <mergeCell ref="C19:G19"/>
    <mergeCell ref="C20:G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03"/>
  <sheetViews>
    <sheetView zoomScale="80" zoomScaleNormal="80" workbookViewId="0">
      <pane ySplit="4" topLeftCell="A71" activePane="bottomLeft" state="frozen"/>
      <selection pane="bottomLeft" activeCell="M108" sqref="M108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4.85546875" style="1" customWidth="1"/>
    <col min="8" max="8" width="4" style="1" customWidth="1"/>
    <col min="9" max="9" width="12.28515625" style="1" customWidth="1"/>
    <col min="10" max="10" width="4" style="1" customWidth="1"/>
    <col min="11" max="11" width="10.42578125" style="1" customWidth="1"/>
    <col min="12" max="12" width="3.5703125" style="1" customWidth="1"/>
    <col min="13" max="26" width="12.7109375" style="1" customWidth="1"/>
    <col min="27" max="27" width="3.28515625" style="1" customWidth="1"/>
    <col min="28" max="28" width="4.5703125" style="1" customWidth="1"/>
    <col min="29" max="29" width="4.7109375" style="1" customWidth="1"/>
    <col min="30" max="16384" width="9.140625" style="1"/>
  </cols>
  <sheetData>
    <row r="1" spans="1:29" ht="15" customHeight="1" x14ac:dyDescent="0.25">
      <c r="E1" s="69"/>
    </row>
    <row r="2" spans="1:29" ht="15" customHeight="1" x14ac:dyDescent="0.2">
      <c r="M2" s="4"/>
      <c r="N2" s="4"/>
      <c r="O2" s="80">
        <v>1</v>
      </c>
      <c r="P2" s="80">
        <f>IF(AND(O2+1&lt;='1.Input'!$I$22,'3.O&amp;M'!O2&gt;0),'3.O&amp;M'!O2+1,0)</f>
        <v>2</v>
      </c>
      <c r="Q2" s="80">
        <f>IF(AND(P2+1&lt;='1.Input'!$I$22,'3.O&amp;M'!P2&gt;0),'3.O&amp;M'!P2+1,0)</f>
        <v>0</v>
      </c>
      <c r="R2" s="80">
        <f>IF(AND(Q2+1&lt;='1.Input'!$I$22,'3.O&amp;M'!Q2&gt;0),'3.O&amp;M'!Q2+1,0)</f>
        <v>0</v>
      </c>
      <c r="S2" s="80">
        <f>IF(AND(R2+1&lt;='1.Input'!$I$22,'3.O&amp;M'!R2&gt;0),'3.O&amp;M'!R2+1,0)</f>
        <v>0</v>
      </c>
      <c r="T2" s="80">
        <f>IF(AND(S2+1&lt;='1.Input'!$I$22,'3.O&amp;M'!S2&gt;0),'3.O&amp;M'!S2+1,0)</f>
        <v>0</v>
      </c>
      <c r="U2" s="80">
        <f>IF(AND(T2+1&lt;='1.Input'!$I$22,'3.O&amp;M'!T2&gt;0),'3.O&amp;M'!T2+1,0)</f>
        <v>0</v>
      </c>
      <c r="V2" s="80">
        <f>IF(AND(U2+1&lt;='1.Input'!$I$22,'3.O&amp;M'!U2&gt;0),'3.O&amp;M'!U2+1,0)</f>
        <v>0</v>
      </c>
      <c r="W2" s="80">
        <f>IF(AND(V2+1&lt;='1.Input'!$I$22,'3.O&amp;M'!V2&gt;0),'3.O&amp;M'!V2+1,0)</f>
        <v>0</v>
      </c>
      <c r="X2" s="80">
        <f>IF(AND(W2+1&lt;='1.Input'!$I$22,'3.O&amp;M'!W2&gt;0),'3.O&amp;M'!W2+1,0)</f>
        <v>0</v>
      </c>
      <c r="Y2" s="80">
        <f>IF(AND(X2+1&lt;='1.Input'!$I$22,'3.O&amp;M'!X2&gt;0),'3.O&amp;M'!X2+1,0)</f>
        <v>0</v>
      </c>
      <c r="Z2" s="80">
        <f>IF(AND(Y2+1&lt;='1.Input'!$I$22,'3.O&amp;M'!Y2&gt;0),'3.O&amp;M'!Y2+1,0)</f>
        <v>0</v>
      </c>
      <c r="AA2" s="4"/>
      <c r="AB2" s="4"/>
    </row>
    <row r="3" spans="1:29" ht="22.5" customHeight="1" x14ac:dyDescent="0.2">
      <c r="C3" s="5" t="s">
        <v>0</v>
      </c>
      <c r="D3" s="6">
        <f>'3.Inv&amp;Reinv'!D3</f>
        <v>0</v>
      </c>
      <c r="E3" s="6"/>
      <c r="F3" s="6"/>
      <c r="G3" s="6"/>
      <c r="H3" s="6"/>
      <c r="I3" s="6"/>
      <c r="J3" s="7"/>
      <c r="K3" s="7"/>
      <c r="L3" s="7"/>
      <c r="M3" s="8" t="s">
        <v>6</v>
      </c>
      <c r="N3" s="9"/>
      <c r="O3" s="10" t="s">
        <v>20</v>
      </c>
      <c r="P3" s="11" t="s">
        <v>21</v>
      </c>
      <c r="Q3" s="12"/>
      <c r="R3" s="12"/>
      <c r="S3" s="12"/>
      <c r="T3" s="12"/>
      <c r="U3" s="12"/>
      <c r="V3" s="12"/>
      <c r="W3" s="12"/>
      <c r="X3" s="12"/>
      <c r="Y3" s="12"/>
      <c r="Z3" s="13"/>
      <c r="AA3" s="14"/>
      <c r="AB3" s="4"/>
    </row>
    <row r="4" spans="1:29" ht="21" customHeight="1" x14ac:dyDescent="0.2">
      <c r="C4" s="5" t="s">
        <v>1</v>
      </c>
      <c r="D4" s="6">
        <f>'3.Inv&amp;Reinv'!D4</f>
        <v>0</v>
      </c>
      <c r="E4" s="6"/>
      <c r="F4" s="6"/>
      <c r="G4" s="6"/>
      <c r="H4" s="6"/>
      <c r="I4" s="6"/>
      <c r="J4" s="7"/>
      <c r="K4" s="7"/>
      <c r="L4" s="7"/>
      <c r="M4" s="18">
        <f>'1.Input'!M5</f>
        <v>2020</v>
      </c>
      <c r="N4" s="18">
        <f>'1.Input'!N5</f>
        <v>2021</v>
      </c>
      <c r="O4" s="18">
        <f>'1.Input'!O5</f>
        <v>2022</v>
      </c>
      <c r="P4" s="18">
        <f>'1.Input'!P5</f>
        <v>2023</v>
      </c>
      <c r="Q4" s="18">
        <f>'1.Input'!Q5</f>
        <v>2024</v>
      </c>
      <c r="R4" s="18">
        <f>'1.Input'!R5</f>
        <v>2025</v>
      </c>
      <c r="S4" s="18">
        <f>'1.Input'!S5</f>
        <v>2026</v>
      </c>
      <c r="T4" s="18">
        <f>'1.Input'!T5</f>
        <v>2027</v>
      </c>
      <c r="U4" s="18">
        <f>'1.Input'!U5</f>
        <v>2028</v>
      </c>
      <c r="V4" s="18">
        <f>'1.Input'!V5</f>
        <v>2029</v>
      </c>
      <c r="W4" s="18">
        <f>'1.Input'!W5</f>
        <v>2030</v>
      </c>
      <c r="X4" s="18">
        <f>'1.Input'!X5</f>
        <v>2031</v>
      </c>
      <c r="Y4" s="18">
        <f>'1.Input'!Y5</f>
        <v>2032</v>
      </c>
      <c r="Z4" s="18">
        <f>'1.Input'!Z5</f>
        <v>2033</v>
      </c>
      <c r="AA4" s="19"/>
      <c r="AB4" s="4"/>
    </row>
    <row r="7" spans="1:29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9" ht="15.75" customHeight="1" thickBot="1" x14ac:dyDescent="0.25">
      <c r="A8" s="20"/>
      <c r="B8" s="21"/>
      <c r="C8" s="22" t="s">
        <v>74</v>
      </c>
      <c r="D8" s="22"/>
      <c r="E8" s="22"/>
      <c r="F8" s="22"/>
      <c r="G8" s="22"/>
      <c r="H8" s="22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9" s="24" customFormat="1" x14ac:dyDescent="0.2">
      <c r="A9" s="20"/>
      <c r="B9" s="2"/>
      <c r="C9" s="23"/>
      <c r="D9" s="23"/>
      <c r="E9" s="23"/>
      <c r="F9" s="23"/>
      <c r="G9" s="23"/>
      <c r="AB9" s="20"/>
      <c r="AC9" s="1"/>
    </row>
    <row r="10" spans="1:29" s="24" customFormat="1" ht="23.25" customHeight="1" x14ac:dyDescent="0.2">
      <c r="A10" s="20"/>
      <c r="B10" s="2"/>
      <c r="C10" s="41" t="s">
        <v>124</v>
      </c>
      <c r="D10" s="41"/>
      <c r="E10" s="41"/>
      <c r="F10" s="41"/>
      <c r="G10" s="41"/>
      <c r="AB10" s="20"/>
      <c r="AC10" s="1"/>
    </row>
    <row r="11" spans="1:29" s="24" customFormat="1" x14ac:dyDescent="0.2">
      <c r="A11" s="20"/>
      <c r="B11" s="75">
        <v>1</v>
      </c>
      <c r="C11" s="26" t="s">
        <v>125</v>
      </c>
      <c r="D11" s="27"/>
      <c r="E11" s="27"/>
      <c r="F11" s="27"/>
      <c r="G11" s="28"/>
      <c r="H11" s="4"/>
      <c r="I11" s="70" t="s">
        <v>121</v>
      </c>
      <c r="J11" s="4"/>
      <c r="K11" s="4"/>
      <c r="L11" s="4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B11" s="20"/>
      <c r="AC11" s="1"/>
    </row>
    <row r="12" spans="1:29" s="83" customFormat="1" ht="15" x14ac:dyDescent="0.25">
      <c r="A12" s="76"/>
      <c r="B12" s="75">
        <f>B11+1</f>
        <v>2</v>
      </c>
      <c r="C12" s="31" t="s">
        <v>126</v>
      </c>
      <c r="D12" s="31"/>
      <c r="E12" s="31"/>
      <c r="F12" s="31"/>
      <c r="G12" s="31"/>
      <c r="H12" s="79"/>
      <c r="I12" s="70" t="s">
        <v>121</v>
      </c>
      <c r="J12" s="81"/>
      <c r="K12" s="81"/>
      <c r="L12" s="8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B12" s="76"/>
      <c r="AC12" s="84"/>
    </row>
    <row r="13" spans="1:29" s="24" customFormat="1" x14ac:dyDescent="0.2">
      <c r="A13" s="20"/>
      <c r="B13" s="75">
        <f t="shared" ref="B13:B23" si="0">B12+1</f>
        <v>3</v>
      </c>
      <c r="C13" s="31" t="s">
        <v>127</v>
      </c>
      <c r="D13" s="31"/>
      <c r="E13" s="31"/>
      <c r="F13" s="31"/>
      <c r="G13" s="31"/>
      <c r="H13" s="4"/>
      <c r="I13" s="70" t="s">
        <v>121</v>
      </c>
      <c r="J13" s="33"/>
      <c r="K13" s="33"/>
      <c r="L13" s="33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B13" s="20"/>
      <c r="AC13" s="1"/>
    </row>
    <row r="14" spans="1:29" s="24" customFormat="1" x14ac:dyDescent="0.2">
      <c r="A14" s="20"/>
      <c r="B14" s="75">
        <f t="shared" si="0"/>
        <v>4</v>
      </c>
      <c r="C14" s="31" t="s">
        <v>128</v>
      </c>
      <c r="D14" s="31"/>
      <c r="E14" s="31"/>
      <c r="F14" s="31"/>
      <c r="G14" s="31"/>
      <c r="H14" s="4"/>
      <c r="I14" s="70" t="s">
        <v>121</v>
      </c>
      <c r="J14" s="33"/>
      <c r="K14" s="33"/>
      <c r="L14" s="33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B14" s="20"/>
      <c r="AC14" s="1"/>
    </row>
    <row r="15" spans="1:29" s="24" customFormat="1" ht="14.25" customHeight="1" x14ac:dyDescent="0.2">
      <c r="A15" s="20"/>
      <c r="B15" s="75">
        <f t="shared" si="0"/>
        <v>5</v>
      </c>
      <c r="C15" s="31" t="s">
        <v>149</v>
      </c>
      <c r="D15" s="31"/>
      <c r="E15" s="31"/>
      <c r="F15" s="31"/>
      <c r="G15" s="31"/>
      <c r="H15" s="4"/>
      <c r="I15" s="70" t="s">
        <v>121</v>
      </c>
      <c r="J15" s="33"/>
      <c r="K15" s="33"/>
      <c r="L15" s="33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B15" s="20"/>
      <c r="AC15" s="1"/>
    </row>
    <row r="16" spans="1:29" s="24" customFormat="1" x14ac:dyDescent="0.2">
      <c r="A16" s="20"/>
      <c r="B16" s="75">
        <f t="shared" si="0"/>
        <v>6</v>
      </c>
      <c r="C16" s="31" t="s">
        <v>129</v>
      </c>
      <c r="D16" s="31"/>
      <c r="E16" s="31"/>
      <c r="F16" s="31"/>
      <c r="G16" s="31"/>
      <c r="H16" s="4"/>
      <c r="I16" s="70" t="s">
        <v>121</v>
      </c>
      <c r="J16" s="33"/>
      <c r="K16" s="33"/>
      <c r="L16" s="33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B16" s="20"/>
      <c r="AC16" s="1"/>
    </row>
    <row r="17" spans="1:29" s="24" customFormat="1" x14ac:dyDescent="0.2">
      <c r="A17" s="20"/>
      <c r="B17" s="75">
        <f t="shared" si="0"/>
        <v>7</v>
      </c>
      <c r="C17" s="26" t="s">
        <v>136</v>
      </c>
      <c r="D17" s="27"/>
      <c r="E17" s="27"/>
      <c r="F17" s="27"/>
      <c r="G17" s="28"/>
      <c r="H17" s="4"/>
      <c r="I17" s="70" t="s">
        <v>121</v>
      </c>
      <c r="J17" s="33"/>
      <c r="K17" s="33"/>
      <c r="L17" s="33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B17" s="20"/>
      <c r="AC17" s="1"/>
    </row>
    <row r="18" spans="1:29" s="24" customFormat="1" ht="27" customHeight="1" x14ac:dyDescent="0.2">
      <c r="A18" s="20"/>
      <c r="B18" s="75">
        <f t="shared" si="0"/>
        <v>8</v>
      </c>
      <c r="C18" s="31" t="s">
        <v>130</v>
      </c>
      <c r="D18" s="31"/>
      <c r="E18" s="31"/>
      <c r="F18" s="31"/>
      <c r="G18" s="31"/>
      <c r="H18" s="4"/>
      <c r="I18" s="70" t="s">
        <v>121</v>
      </c>
      <c r="J18" s="33"/>
      <c r="K18" s="33"/>
      <c r="L18" s="33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B18" s="20"/>
      <c r="AC18" s="1"/>
    </row>
    <row r="19" spans="1:29" s="24" customFormat="1" x14ac:dyDescent="0.2">
      <c r="A19" s="20"/>
      <c r="B19" s="75">
        <f t="shared" si="0"/>
        <v>9</v>
      </c>
      <c r="C19" s="31" t="s">
        <v>131</v>
      </c>
      <c r="D19" s="31"/>
      <c r="E19" s="31"/>
      <c r="F19" s="31"/>
      <c r="G19" s="31"/>
      <c r="H19" s="4"/>
      <c r="I19" s="70" t="s">
        <v>121</v>
      </c>
      <c r="J19" s="33"/>
      <c r="K19" s="33"/>
      <c r="L19" s="33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B19" s="20"/>
      <c r="AC19" s="1"/>
    </row>
    <row r="20" spans="1:29" s="24" customFormat="1" x14ac:dyDescent="0.2">
      <c r="A20" s="20"/>
      <c r="B20" s="75">
        <f t="shared" si="0"/>
        <v>10</v>
      </c>
      <c r="C20" s="31" t="s">
        <v>132</v>
      </c>
      <c r="D20" s="31"/>
      <c r="E20" s="31"/>
      <c r="F20" s="31"/>
      <c r="G20" s="31"/>
      <c r="H20" s="4"/>
      <c r="I20" s="70" t="s">
        <v>121</v>
      </c>
      <c r="J20" s="33"/>
      <c r="K20" s="33"/>
      <c r="L20" s="33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B20" s="20"/>
      <c r="AC20" s="1"/>
    </row>
    <row r="21" spans="1:29" s="24" customFormat="1" x14ac:dyDescent="0.2">
      <c r="A21" s="20"/>
      <c r="B21" s="75">
        <f t="shared" si="0"/>
        <v>11</v>
      </c>
      <c r="C21" s="31" t="s">
        <v>133</v>
      </c>
      <c r="D21" s="31"/>
      <c r="E21" s="31"/>
      <c r="F21" s="31"/>
      <c r="G21" s="31"/>
      <c r="H21" s="4"/>
      <c r="I21" s="70" t="s">
        <v>121</v>
      </c>
      <c r="J21" s="33"/>
      <c r="K21" s="33"/>
      <c r="L21" s="33"/>
      <c r="M21" s="72">
        <f>'2.Flux de deseuri'!M59*'1.Input'!$K$65</f>
        <v>0</v>
      </c>
      <c r="N21" s="72">
        <f>'2.Flux de deseuri'!N59*'1.Input'!$K$65</f>
        <v>0</v>
      </c>
      <c r="O21" s="72">
        <f>'2.Flux de deseuri'!O59*'1.Input'!$K$65</f>
        <v>0</v>
      </c>
      <c r="P21" s="72">
        <f>'2.Flux de deseuri'!P59*'1.Input'!$K$65</f>
        <v>0</v>
      </c>
      <c r="Q21" s="72">
        <f>'2.Flux de deseuri'!Q59*'1.Input'!$K$65</f>
        <v>0</v>
      </c>
      <c r="R21" s="72">
        <f>'2.Flux de deseuri'!R59*'1.Input'!$K$65</f>
        <v>0</v>
      </c>
      <c r="S21" s="72">
        <f>'2.Flux de deseuri'!S59*'1.Input'!$K$65</f>
        <v>0</v>
      </c>
      <c r="T21" s="72">
        <f>'2.Flux de deseuri'!T59*'1.Input'!$K$65</f>
        <v>0</v>
      </c>
      <c r="U21" s="72">
        <f>'2.Flux de deseuri'!U59*'1.Input'!$K$65</f>
        <v>0</v>
      </c>
      <c r="V21" s="72">
        <f>'2.Flux de deseuri'!V59*'1.Input'!$K$65</f>
        <v>0</v>
      </c>
      <c r="W21" s="72">
        <f>'2.Flux de deseuri'!W59*'1.Input'!$K$65</f>
        <v>0</v>
      </c>
      <c r="X21" s="72">
        <f>'2.Flux de deseuri'!X59*'1.Input'!$K$65</f>
        <v>0</v>
      </c>
      <c r="Y21" s="72">
        <f>'2.Flux de deseuri'!Y59*'1.Input'!$K$65</f>
        <v>0</v>
      </c>
      <c r="Z21" s="72">
        <f>'2.Flux de deseuri'!Z59*'1.Input'!$K$65</f>
        <v>0</v>
      </c>
      <c r="AB21" s="20"/>
      <c r="AC21" s="1"/>
    </row>
    <row r="22" spans="1:29" s="24" customFormat="1" x14ac:dyDescent="0.2">
      <c r="A22" s="20"/>
      <c r="B22" s="75">
        <f t="shared" si="0"/>
        <v>12</v>
      </c>
      <c r="C22" s="31" t="s">
        <v>134</v>
      </c>
      <c r="D22" s="31"/>
      <c r="E22" s="31"/>
      <c r="F22" s="31"/>
      <c r="G22" s="31"/>
      <c r="H22" s="4"/>
      <c r="I22" s="70" t="s">
        <v>121</v>
      </c>
      <c r="J22" s="33"/>
      <c r="K22" s="33"/>
      <c r="L22" s="33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B22" s="20"/>
      <c r="AC22" s="1"/>
    </row>
    <row r="23" spans="1:29" s="24" customFormat="1" ht="22.5" customHeight="1" x14ac:dyDescent="0.2">
      <c r="A23" s="20"/>
      <c r="B23" s="75">
        <f t="shared" si="0"/>
        <v>13</v>
      </c>
      <c r="C23" s="156" t="s">
        <v>135</v>
      </c>
      <c r="D23" s="157"/>
      <c r="E23" s="157"/>
      <c r="F23" s="157"/>
      <c r="G23" s="158"/>
      <c r="H23" s="79"/>
      <c r="I23" s="80" t="s">
        <v>121</v>
      </c>
      <c r="J23" s="33"/>
      <c r="K23" s="33"/>
      <c r="L23" s="33"/>
      <c r="M23" s="62">
        <f>SUM(M11:M22)</f>
        <v>0</v>
      </c>
      <c r="N23" s="62">
        <f t="shared" ref="N23:Z23" si="1">SUM(N11:N22)</f>
        <v>0</v>
      </c>
      <c r="O23" s="62">
        <f t="shared" si="1"/>
        <v>0</v>
      </c>
      <c r="P23" s="62">
        <f t="shared" si="1"/>
        <v>0</v>
      </c>
      <c r="Q23" s="62">
        <f t="shared" si="1"/>
        <v>0</v>
      </c>
      <c r="R23" s="62">
        <f t="shared" si="1"/>
        <v>0</v>
      </c>
      <c r="S23" s="62">
        <f t="shared" si="1"/>
        <v>0</v>
      </c>
      <c r="T23" s="62">
        <f t="shared" si="1"/>
        <v>0</v>
      </c>
      <c r="U23" s="62">
        <f t="shared" si="1"/>
        <v>0</v>
      </c>
      <c r="V23" s="62">
        <f t="shared" si="1"/>
        <v>0</v>
      </c>
      <c r="W23" s="62">
        <f t="shared" si="1"/>
        <v>0</v>
      </c>
      <c r="X23" s="62">
        <f t="shared" si="1"/>
        <v>0</v>
      </c>
      <c r="Y23" s="62">
        <f t="shared" si="1"/>
        <v>0</v>
      </c>
      <c r="Z23" s="62">
        <f t="shared" si="1"/>
        <v>0</v>
      </c>
      <c r="AB23" s="20"/>
      <c r="AC23" s="1"/>
    </row>
    <row r="24" spans="1:29" s="24" customFormat="1" ht="24" customHeight="1" x14ac:dyDescent="0.2">
      <c r="A24" s="20"/>
      <c r="B24" s="75"/>
      <c r="C24" s="55"/>
      <c r="D24" s="55"/>
      <c r="E24" s="55"/>
      <c r="F24" s="55"/>
      <c r="G24" s="55"/>
      <c r="H24" s="4"/>
      <c r="I24" s="33"/>
      <c r="J24" s="33"/>
      <c r="K24" s="33"/>
      <c r="L24" s="33"/>
      <c r="M24" s="4"/>
      <c r="N24" s="4"/>
      <c r="O24" s="4"/>
      <c r="P24" s="4"/>
      <c r="Q24" s="4"/>
      <c r="AB24" s="20"/>
      <c r="AC24" s="1"/>
    </row>
    <row r="25" spans="1:29" s="24" customFormat="1" ht="15.75" customHeight="1" x14ac:dyDescent="0.2">
      <c r="A25" s="20"/>
      <c r="B25" s="2"/>
      <c r="C25" s="41" t="s">
        <v>137</v>
      </c>
      <c r="D25" s="41"/>
      <c r="E25" s="41"/>
      <c r="F25" s="41"/>
      <c r="G25" s="41"/>
      <c r="AB25" s="20"/>
      <c r="AC25" s="1"/>
    </row>
    <row r="26" spans="1:29" s="24" customFormat="1" x14ac:dyDescent="0.2">
      <c r="A26" s="20"/>
      <c r="B26" s="75">
        <f>B23+1</f>
        <v>14</v>
      </c>
      <c r="C26" s="26" t="s">
        <v>125</v>
      </c>
      <c r="D26" s="27"/>
      <c r="E26" s="27"/>
      <c r="F26" s="27"/>
      <c r="G26" s="28"/>
      <c r="H26" s="4"/>
      <c r="I26" s="70" t="s">
        <v>121</v>
      </c>
      <c r="J26" s="4"/>
      <c r="K26" s="4"/>
      <c r="L26" s="4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B26" s="20"/>
      <c r="AC26" s="1"/>
    </row>
    <row r="27" spans="1:29" s="24" customFormat="1" x14ac:dyDescent="0.2">
      <c r="A27" s="20"/>
      <c r="B27" s="75">
        <f>B26+1</f>
        <v>15</v>
      </c>
      <c r="C27" s="31" t="s">
        <v>126</v>
      </c>
      <c r="D27" s="31"/>
      <c r="E27" s="31"/>
      <c r="F27" s="31"/>
      <c r="G27" s="31"/>
      <c r="H27" s="79"/>
      <c r="I27" s="70" t="s">
        <v>121</v>
      </c>
      <c r="J27" s="81"/>
      <c r="K27" s="81"/>
      <c r="L27" s="8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B27" s="20"/>
      <c r="AC27" s="1"/>
    </row>
    <row r="28" spans="1:29" s="24" customFormat="1" x14ac:dyDescent="0.2">
      <c r="A28" s="20"/>
      <c r="B28" s="75">
        <f t="shared" ref="B28:B38" si="2">B27+1</f>
        <v>16</v>
      </c>
      <c r="C28" s="31" t="s">
        <v>127</v>
      </c>
      <c r="D28" s="31"/>
      <c r="E28" s="31"/>
      <c r="F28" s="31"/>
      <c r="G28" s="31"/>
      <c r="H28" s="4"/>
      <c r="I28" s="70" t="s">
        <v>121</v>
      </c>
      <c r="J28" s="33"/>
      <c r="K28" s="33"/>
      <c r="L28" s="33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B28" s="20"/>
      <c r="AC28" s="1"/>
    </row>
    <row r="29" spans="1:29" s="24" customFormat="1" x14ac:dyDescent="0.2">
      <c r="A29" s="20"/>
      <c r="B29" s="75">
        <f t="shared" si="2"/>
        <v>17</v>
      </c>
      <c r="C29" s="31" t="s">
        <v>139</v>
      </c>
      <c r="D29" s="31"/>
      <c r="E29" s="31"/>
      <c r="F29" s="31"/>
      <c r="G29" s="31"/>
      <c r="H29" s="4"/>
      <c r="I29" s="70" t="s">
        <v>121</v>
      </c>
      <c r="J29" s="33"/>
      <c r="K29" s="33"/>
      <c r="L29" s="33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B29" s="20"/>
      <c r="AC29" s="1"/>
    </row>
    <row r="30" spans="1:29" s="24" customFormat="1" ht="14.25" customHeight="1" x14ac:dyDescent="0.2">
      <c r="A30" s="20"/>
      <c r="B30" s="75">
        <f t="shared" si="2"/>
        <v>18</v>
      </c>
      <c r="C30" s="31" t="s">
        <v>149</v>
      </c>
      <c r="D30" s="31"/>
      <c r="E30" s="31"/>
      <c r="F30" s="31"/>
      <c r="G30" s="31"/>
      <c r="H30" s="4"/>
      <c r="I30" s="70" t="s">
        <v>121</v>
      </c>
      <c r="J30" s="33"/>
      <c r="K30" s="33"/>
      <c r="L30" s="33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B30" s="20"/>
      <c r="AC30" s="1"/>
    </row>
    <row r="31" spans="1:29" s="24" customFormat="1" x14ac:dyDescent="0.2">
      <c r="A31" s="20"/>
      <c r="B31" s="75">
        <f t="shared" si="2"/>
        <v>19</v>
      </c>
      <c r="C31" s="31" t="s">
        <v>129</v>
      </c>
      <c r="D31" s="31"/>
      <c r="E31" s="31"/>
      <c r="F31" s="31"/>
      <c r="G31" s="31"/>
      <c r="H31" s="4"/>
      <c r="I31" s="70" t="s">
        <v>121</v>
      </c>
      <c r="J31" s="33"/>
      <c r="K31" s="33"/>
      <c r="L31" s="33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B31" s="20"/>
      <c r="AC31" s="1"/>
    </row>
    <row r="32" spans="1:29" s="24" customFormat="1" x14ac:dyDescent="0.2">
      <c r="A32" s="20"/>
      <c r="B32" s="75">
        <f t="shared" si="2"/>
        <v>20</v>
      </c>
      <c r="C32" s="26" t="s">
        <v>136</v>
      </c>
      <c r="D32" s="27"/>
      <c r="E32" s="27"/>
      <c r="F32" s="27"/>
      <c r="G32" s="28"/>
      <c r="H32" s="4"/>
      <c r="I32" s="70" t="s">
        <v>121</v>
      </c>
      <c r="J32" s="33"/>
      <c r="K32" s="33"/>
      <c r="L32" s="33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B32" s="20"/>
      <c r="AC32" s="1"/>
    </row>
    <row r="33" spans="1:29" s="24" customFormat="1" ht="22.5" customHeight="1" x14ac:dyDescent="0.2">
      <c r="A33" s="20"/>
      <c r="B33" s="75">
        <f t="shared" si="2"/>
        <v>21</v>
      </c>
      <c r="C33" s="31" t="s">
        <v>130</v>
      </c>
      <c r="D33" s="31"/>
      <c r="E33" s="31"/>
      <c r="F33" s="31"/>
      <c r="G33" s="31"/>
      <c r="H33" s="4"/>
      <c r="I33" s="70" t="s">
        <v>121</v>
      </c>
      <c r="J33" s="33"/>
      <c r="K33" s="33"/>
      <c r="L33" s="33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B33" s="20"/>
      <c r="AC33" s="1"/>
    </row>
    <row r="34" spans="1:29" s="24" customFormat="1" x14ac:dyDescent="0.2">
      <c r="A34" s="20"/>
      <c r="B34" s="75">
        <f t="shared" si="2"/>
        <v>22</v>
      </c>
      <c r="C34" s="31" t="s">
        <v>131</v>
      </c>
      <c r="D34" s="31"/>
      <c r="E34" s="31"/>
      <c r="F34" s="31"/>
      <c r="G34" s="31"/>
      <c r="H34" s="4"/>
      <c r="I34" s="70" t="s">
        <v>121</v>
      </c>
      <c r="J34" s="33"/>
      <c r="K34" s="33"/>
      <c r="L34" s="33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B34" s="20"/>
      <c r="AC34" s="1"/>
    </row>
    <row r="35" spans="1:29" s="24" customFormat="1" x14ac:dyDescent="0.2">
      <c r="A35" s="20"/>
      <c r="B35" s="75">
        <f t="shared" si="2"/>
        <v>23</v>
      </c>
      <c r="C35" s="31" t="s">
        <v>132</v>
      </c>
      <c r="D35" s="31"/>
      <c r="E35" s="31"/>
      <c r="F35" s="31"/>
      <c r="G35" s="31"/>
      <c r="H35" s="4"/>
      <c r="I35" s="70" t="s">
        <v>121</v>
      </c>
      <c r="J35" s="33"/>
      <c r="K35" s="33"/>
      <c r="L35" s="33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B35" s="20"/>
      <c r="AC35" s="1"/>
    </row>
    <row r="36" spans="1:29" s="24" customFormat="1" x14ac:dyDescent="0.2">
      <c r="A36" s="20"/>
      <c r="B36" s="75">
        <f t="shared" si="2"/>
        <v>24</v>
      </c>
      <c r="C36" s="31" t="s">
        <v>140</v>
      </c>
      <c r="D36" s="31"/>
      <c r="E36" s="31"/>
      <c r="F36" s="31"/>
      <c r="G36" s="31"/>
      <c r="H36" s="4"/>
      <c r="I36" s="70" t="s">
        <v>121</v>
      </c>
      <c r="J36" s="33"/>
      <c r="K36" s="33"/>
      <c r="L36" s="33"/>
      <c r="M36" s="72">
        <f>'2.Flux de deseuri'!M63*'1.Input'!$K$67</f>
        <v>0</v>
      </c>
      <c r="N36" s="72">
        <f>'2.Flux de deseuri'!N63*'1.Input'!$K$67</f>
        <v>0</v>
      </c>
      <c r="O36" s="72">
        <f>'2.Flux de deseuri'!O63*'1.Input'!$K$67</f>
        <v>0</v>
      </c>
      <c r="P36" s="72">
        <f>'2.Flux de deseuri'!P63*'1.Input'!$K$67</f>
        <v>0</v>
      </c>
      <c r="Q36" s="72">
        <f>'2.Flux de deseuri'!Q63*'1.Input'!$K$67</f>
        <v>0</v>
      </c>
      <c r="R36" s="72">
        <f>'2.Flux de deseuri'!R63*'1.Input'!$K$67</f>
        <v>0</v>
      </c>
      <c r="S36" s="72">
        <f>'2.Flux de deseuri'!S63*'1.Input'!$K$67</f>
        <v>0</v>
      </c>
      <c r="T36" s="72">
        <f>'2.Flux de deseuri'!T63*'1.Input'!$K$67</f>
        <v>0</v>
      </c>
      <c r="U36" s="72">
        <f>'2.Flux de deseuri'!U63*'1.Input'!$K$67</f>
        <v>0</v>
      </c>
      <c r="V36" s="72">
        <f>'2.Flux de deseuri'!V63*'1.Input'!$K$67</f>
        <v>0</v>
      </c>
      <c r="W36" s="72">
        <f>'2.Flux de deseuri'!W63*'1.Input'!$K$67</f>
        <v>0</v>
      </c>
      <c r="X36" s="72">
        <f>'2.Flux de deseuri'!X63*'1.Input'!$K$67</f>
        <v>0</v>
      </c>
      <c r="Y36" s="72">
        <f>'2.Flux de deseuri'!Y63*'1.Input'!$K$67</f>
        <v>0</v>
      </c>
      <c r="Z36" s="72">
        <f>'2.Flux de deseuri'!Z63*'1.Input'!$K$67</f>
        <v>0</v>
      </c>
      <c r="AB36" s="20"/>
      <c r="AC36" s="1"/>
    </row>
    <row r="37" spans="1:29" s="24" customFormat="1" x14ac:dyDescent="0.2">
      <c r="A37" s="20"/>
      <c r="B37" s="75">
        <f t="shared" si="2"/>
        <v>25</v>
      </c>
      <c r="C37" s="31" t="s">
        <v>134</v>
      </c>
      <c r="D37" s="31"/>
      <c r="E37" s="31"/>
      <c r="F37" s="31"/>
      <c r="G37" s="31"/>
      <c r="H37" s="4"/>
      <c r="I37" s="70" t="s">
        <v>121</v>
      </c>
      <c r="J37" s="33"/>
      <c r="K37" s="33"/>
      <c r="L37" s="33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B37" s="20"/>
      <c r="AC37" s="1"/>
    </row>
    <row r="38" spans="1:29" s="24" customFormat="1" ht="27" customHeight="1" x14ac:dyDescent="0.2">
      <c r="A38" s="20"/>
      <c r="B38" s="75">
        <f t="shared" si="2"/>
        <v>26</v>
      </c>
      <c r="C38" s="156" t="s">
        <v>138</v>
      </c>
      <c r="D38" s="157"/>
      <c r="E38" s="157"/>
      <c r="F38" s="157"/>
      <c r="G38" s="158"/>
      <c r="H38" s="79"/>
      <c r="I38" s="80" t="s">
        <v>121</v>
      </c>
      <c r="J38" s="33"/>
      <c r="K38" s="33"/>
      <c r="L38" s="33"/>
      <c r="M38" s="62">
        <f>SUM(M26:M37)</f>
        <v>0</v>
      </c>
      <c r="N38" s="62">
        <f t="shared" ref="N38" si="3">SUM(N26:N37)</f>
        <v>0</v>
      </c>
      <c r="O38" s="62">
        <f t="shared" ref="O38" si="4">SUM(O26:O37)</f>
        <v>0</v>
      </c>
      <c r="P38" s="62">
        <f t="shared" ref="P38" si="5">SUM(P26:P37)</f>
        <v>0</v>
      </c>
      <c r="Q38" s="62">
        <f t="shared" ref="Q38" si="6">SUM(Q26:Q37)</f>
        <v>0</v>
      </c>
      <c r="R38" s="62">
        <f t="shared" ref="R38" si="7">SUM(R26:R37)</f>
        <v>0</v>
      </c>
      <c r="S38" s="62">
        <f t="shared" ref="S38" si="8">SUM(S26:S37)</f>
        <v>0</v>
      </c>
      <c r="T38" s="62">
        <f t="shared" ref="T38" si="9">SUM(T26:T37)</f>
        <v>0</v>
      </c>
      <c r="U38" s="62">
        <f t="shared" ref="U38" si="10">SUM(U26:U37)</f>
        <v>0</v>
      </c>
      <c r="V38" s="62">
        <f t="shared" ref="V38" si="11">SUM(V26:V37)</f>
        <v>0</v>
      </c>
      <c r="W38" s="62">
        <f t="shared" ref="W38" si="12">SUM(W26:W37)</f>
        <v>0</v>
      </c>
      <c r="X38" s="62">
        <f t="shared" ref="X38" si="13">SUM(X26:X37)</f>
        <v>0</v>
      </c>
      <c r="Y38" s="62">
        <f t="shared" ref="Y38" si="14">SUM(Y26:Y37)</f>
        <v>0</v>
      </c>
      <c r="Z38" s="62">
        <f t="shared" ref="Z38" si="15">SUM(Z26:Z37)</f>
        <v>0</v>
      </c>
      <c r="AB38" s="20"/>
      <c r="AC38" s="1"/>
    </row>
    <row r="39" spans="1:29" s="24" customFormat="1" ht="21" customHeight="1" x14ac:dyDescent="0.2">
      <c r="A39" s="20"/>
      <c r="B39" s="75"/>
      <c r="C39" s="55"/>
      <c r="D39" s="55"/>
      <c r="E39" s="55"/>
      <c r="F39" s="55"/>
      <c r="G39" s="55"/>
      <c r="H39" s="4"/>
      <c r="I39" s="33"/>
      <c r="J39" s="33"/>
      <c r="K39" s="33"/>
      <c r="L39" s="33"/>
      <c r="M39" s="4"/>
      <c r="N39" s="4"/>
      <c r="O39" s="4"/>
      <c r="P39" s="4"/>
      <c r="Q39" s="4"/>
      <c r="AB39" s="20"/>
      <c r="AC39" s="1"/>
    </row>
    <row r="40" spans="1:29" s="24" customFormat="1" x14ac:dyDescent="0.2">
      <c r="A40" s="20"/>
      <c r="B40" s="2"/>
      <c r="C40" s="41" t="s">
        <v>141</v>
      </c>
      <c r="D40" s="41"/>
      <c r="E40" s="41"/>
      <c r="F40" s="41"/>
      <c r="G40" s="41"/>
      <c r="AB40" s="20"/>
      <c r="AC40" s="1"/>
    </row>
    <row r="41" spans="1:29" s="24" customFormat="1" x14ac:dyDescent="0.2">
      <c r="A41" s="20"/>
      <c r="B41" s="75">
        <f>B38+1</f>
        <v>27</v>
      </c>
      <c r="C41" s="26" t="s">
        <v>125</v>
      </c>
      <c r="D41" s="27"/>
      <c r="E41" s="27"/>
      <c r="F41" s="27"/>
      <c r="G41" s="28"/>
      <c r="H41" s="4"/>
      <c r="I41" s="70" t="s">
        <v>121</v>
      </c>
      <c r="J41" s="4"/>
      <c r="K41" s="4"/>
      <c r="L41" s="4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B41" s="20"/>
      <c r="AC41" s="1"/>
    </row>
    <row r="42" spans="1:29" s="24" customFormat="1" x14ac:dyDescent="0.2">
      <c r="A42" s="20"/>
      <c r="B42" s="75">
        <f>B41+1</f>
        <v>28</v>
      </c>
      <c r="C42" s="31" t="s">
        <v>126</v>
      </c>
      <c r="D42" s="31"/>
      <c r="E42" s="31"/>
      <c r="F42" s="31"/>
      <c r="G42" s="31"/>
      <c r="H42" s="79"/>
      <c r="I42" s="70" t="s">
        <v>121</v>
      </c>
      <c r="J42" s="81"/>
      <c r="K42" s="81"/>
      <c r="L42" s="8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B42" s="20"/>
      <c r="AC42" s="1"/>
    </row>
    <row r="43" spans="1:29" s="24" customFormat="1" x14ac:dyDescent="0.2">
      <c r="A43" s="20"/>
      <c r="B43" s="75">
        <f t="shared" ref="B43:B58" si="16">B42+1</f>
        <v>29</v>
      </c>
      <c r="C43" s="31" t="s">
        <v>127</v>
      </c>
      <c r="D43" s="31"/>
      <c r="E43" s="31"/>
      <c r="F43" s="31"/>
      <c r="G43" s="31"/>
      <c r="H43" s="4"/>
      <c r="I43" s="70" t="s">
        <v>121</v>
      </c>
      <c r="J43" s="33"/>
      <c r="K43" s="33"/>
      <c r="L43" s="33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B43" s="20"/>
      <c r="AC43" s="1"/>
    </row>
    <row r="44" spans="1:29" s="24" customFormat="1" x14ac:dyDescent="0.2">
      <c r="A44" s="20"/>
      <c r="B44" s="75">
        <f t="shared" si="16"/>
        <v>30</v>
      </c>
      <c r="C44" s="31" t="s">
        <v>128</v>
      </c>
      <c r="D44" s="31"/>
      <c r="E44" s="31"/>
      <c r="F44" s="31"/>
      <c r="G44" s="31"/>
      <c r="H44" s="4"/>
      <c r="I44" s="70" t="s">
        <v>121</v>
      </c>
      <c r="J44" s="33"/>
      <c r="K44" s="33"/>
      <c r="L44" s="33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B44" s="20"/>
      <c r="AC44" s="1"/>
    </row>
    <row r="45" spans="1:29" s="24" customFormat="1" ht="14.25" customHeight="1" x14ac:dyDescent="0.2">
      <c r="A45" s="20"/>
      <c r="B45" s="75">
        <f t="shared" si="16"/>
        <v>31</v>
      </c>
      <c r="C45" s="31" t="s">
        <v>149</v>
      </c>
      <c r="D45" s="31"/>
      <c r="E45" s="31"/>
      <c r="F45" s="31"/>
      <c r="G45" s="31"/>
      <c r="H45" s="4"/>
      <c r="I45" s="70" t="s">
        <v>121</v>
      </c>
      <c r="J45" s="33"/>
      <c r="K45" s="33"/>
      <c r="L45" s="33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B45" s="20"/>
      <c r="AC45" s="1"/>
    </row>
    <row r="46" spans="1:29" s="24" customFormat="1" x14ac:dyDescent="0.2">
      <c r="A46" s="20"/>
      <c r="B46" s="75">
        <f t="shared" si="16"/>
        <v>32</v>
      </c>
      <c r="C46" s="31" t="s">
        <v>129</v>
      </c>
      <c r="D46" s="31"/>
      <c r="E46" s="31"/>
      <c r="F46" s="31"/>
      <c r="G46" s="31"/>
      <c r="H46" s="4"/>
      <c r="I46" s="70" t="s">
        <v>121</v>
      </c>
      <c r="J46" s="33"/>
      <c r="K46" s="33"/>
      <c r="L46" s="33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B46" s="20"/>
      <c r="AC46" s="1"/>
    </row>
    <row r="47" spans="1:29" s="24" customFormat="1" x14ac:dyDescent="0.2">
      <c r="A47" s="20"/>
      <c r="B47" s="75">
        <f t="shared" si="16"/>
        <v>33</v>
      </c>
      <c r="C47" s="26" t="s">
        <v>136</v>
      </c>
      <c r="D47" s="27"/>
      <c r="E47" s="27"/>
      <c r="F47" s="27"/>
      <c r="G47" s="28"/>
      <c r="H47" s="4"/>
      <c r="I47" s="70" t="s">
        <v>121</v>
      </c>
      <c r="J47" s="33"/>
      <c r="K47" s="33"/>
      <c r="L47" s="33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B47" s="20"/>
      <c r="AC47" s="1"/>
    </row>
    <row r="48" spans="1:29" s="24" customFormat="1" ht="27.75" customHeight="1" x14ac:dyDescent="0.2">
      <c r="A48" s="20"/>
      <c r="B48" s="75">
        <f t="shared" si="16"/>
        <v>34</v>
      </c>
      <c r="C48" s="31" t="s">
        <v>130</v>
      </c>
      <c r="D48" s="31"/>
      <c r="E48" s="31"/>
      <c r="F48" s="31"/>
      <c r="G48" s="31"/>
      <c r="H48" s="4"/>
      <c r="I48" s="70" t="s">
        <v>121</v>
      </c>
      <c r="J48" s="33"/>
      <c r="K48" s="33"/>
      <c r="L48" s="33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B48" s="20"/>
      <c r="AC48" s="1"/>
    </row>
    <row r="49" spans="1:29" s="24" customFormat="1" x14ac:dyDescent="0.2">
      <c r="A49" s="20"/>
      <c r="B49" s="75">
        <f t="shared" si="16"/>
        <v>35</v>
      </c>
      <c r="C49" s="31" t="s">
        <v>131</v>
      </c>
      <c r="D49" s="31"/>
      <c r="E49" s="31"/>
      <c r="F49" s="31"/>
      <c r="G49" s="31"/>
      <c r="H49" s="4"/>
      <c r="I49" s="70" t="s">
        <v>121</v>
      </c>
      <c r="J49" s="33"/>
      <c r="K49" s="33"/>
      <c r="L49" s="33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B49" s="20"/>
      <c r="AC49" s="1"/>
    </row>
    <row r="50" spans="1:29" s="24" customFormat="1" x14ac:dyDescent="0.2">
      <c r="A50" s="20"/>
      <c r="B50" s="75">
        <f t="shared" si="16"/>
        <v>36</v>
      </c>
      <c r="C50" s="31" t="s">
        <v>132</v>
      </c>
      <c r="D50" s="31"/>
      <c r="E50" s="31"/>
      <c r="F50" s="31"/>
      <c r="G50" s="31"/>
      <c r="H50" s="4"/>
      <c r="I50" s="70" t="s">
        <v>121</v>
      </c>
      <c r="J50" s="33"/>
      <c r="K50" s="33"/>
      <c r="L50" s="33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B50" s="20"/>
    </row>
    <row r="51" spans="1:29" s="24" customFormat="1" x14ac:dyDescent="0.2">
      <c r="A51" s="20"/>
      <c r="B51" s="75">
        <f t="shared" si="16"/>
        <v>37</v>
      </c>
      <c r="C51" s="26" t="s">
        <v>143</v>
      </c>
      <c r="D51" s="27"/>
      <c r="E51" s="27"/>
      <c r="F51" s="27"/>
      <c r="G51" s="28"/>
      <c r="H51" s="4"/>
      <c r="I51" s="70" t="s">
        <v>121</v>
      </c>
      <c r="J51" s="33"/>
      <c r="K51" s="33"/>
      <c r="L51" s="33"/>
      <c r="M51" s="72">
        <f>'2.Flux de deseuri'!M67*'1.Input'!$K$69*'1.Input'!$K$63</f>
        <v>0</v>
      </c>
      <c r="N51" s="72">
        <f>'2.Flux de deseuri'!N67*'1.Input'!$K$69*'1.Input'!$K$63</f>
        <v>0</v>
      </c>
      <c r="O51" s="72">
        <f>'2.Flux de deseuri'!O67*'1.Input'!$K$69*'1.Input'!$K$63</f>
        <v>0</v>
      </c>
      <c r="P51" s="72">
        <f>'2.Flux de deseuri'!P67*'1.Input'!$K$69*'1.Input'!$K$63</f>
        <v>0</v>
      </c>
      <c r="Q51" s="72">
        <f>'2.Flux de deseuri'!Q67*'1.Input'!$K$69*'1.Input'!$K$63</f>
        <v>0</v>
      </c>
      <c r="R51" s="72">
        <f>'2.Flux de deseuri'!R67*'1.Input'!$K$69*'1.Input'!$K$63</f>
        <v>0</v>
      </c>
      <c r="S51" s="72">
        <f>'2.Flux de deseuri'!S67*'1.Input'!$K$69*'1.Input'!$K$63</f>
        <v>0</v>
      </c>
      <c r="T51" s="72">
        <f>'2.Flux de deseuri'!T67*'1.Input'!$K$69*'1.Input'!$K$63</f>
        <v>0</v>
      </c>
      <c r="U51" s="72">
        <f>'2.Flux de deseuri'!U67*'1.Input'!$K$69*'1.Input'!$K$63</f>
        <v>0</v>
      </c>
      <c r="V51" s="72">
        <f>'2.Flux de deseuri'!V67*'1.Input'!$K$69*'1.Input'!$K$63</f>
        <v>0</v>
      </c>
      <c r="W51" s="72">
        <f>'2.Flux de deseuri'!W67*'1.Input'!$K$69*'1.Input'!$K$63</f>
        <v>0</v>
      </c>
      <c r="X51" s="72">
        <f>'2.Flux de deseuri'!X67*'1.Input'!$K$69*'1.Input'!$K$63</f>
        <v>0</v>
      </c>
      <c r="Y51" s="72">
        <f>'2.Flux de deseuri'!Y67*'1.Input'!$K$69*'1.Input'!$K$63</f>
        <v>0</v>
      </c>
      <c r="Z51" s="72">
        <f>'2.Flux de deseuri'!Z67*'1.Input'!$K$69*'1.Input'!$K$63</f>
        <v>0</v>
      </c>
      <c r="AB51" s="20"/>
    </row>
    <row r="52" spans="1:29" s="24" customFormat="1" x14ac:dyDescent="0.2">
      <c r="A52" s="20"/>
      <c r="B52" s="75">
        <f t="shared" si="16"/>
        <v>38</v>
      </c>
      <c r="C52" s="26" t="s">
        <v>144</v>
      </c>
      <c r="D52" s="27"/>
      <c r="E52" s="27"/>
      <c r="F52" s="27"/>
      <c r="G52" s="28"/>
      <c r="H52" s="4"/>
      <c r="I52" s="70" t="s">
        <v>121</v>
      </c>
      <c r="J52" s="33"/>
      <c r="K52" s="33"/>
      <c r="L52" s="33"/>
      <c r="M52" s="72">
        <f>'2.Flux de deseuri'!M67*'1.Input'!$K$63*'1.Input'!$K$68</f>
        <v>0</v>
      </c>
      <c r="N52" s="72">
        <f>'2.Flux de deseuri'!N67*'1.Input'!$K$63*'1.Input'!$K$68</f>
        <v>0</v>
      </c>
      <c r="O52" s="72">
        <f>'2.Flux de deseuri'!O67*'1.Input'!$K$63*'1.Input'!$K$68</f>
        <v>0</v>
      </c>
      <c r="P52" s="72">
        <f>'2.Flux de deseuri'!P67*'1.Input'!$K$63*'1.Input'!$K$68</f>
        <v>0</v>
      </c>
      <c r="Q52" s="72">
        <f>'2.Flux de deseuri'!Q67*'1.Input'!$K$63*'1.Input'!$K$68</f>
        <v>0</v>
      </c>
      <c r="R52" s="72">
        <f>'2.Flux de deseuri'!R67*'1.Input'!$K$63*'1.Input'!$K$68</f>
        <v>0</v>
      </c>
      <c r="S52" s="72">
        <f>'2.Flux de deseuri'!S67*'1.Input'!$K$63*'1.Input'!$K$68</f>
        <v>0</v>
      </c>
      <c r="T52" s="72">
        <f>'2.Flux de deseuri'!T67*'1.Input'!$K$63*'1.Input'!$K$68</f>
        <v>0</v>
      </c>
      <c r="U52" s="72">
        <f>'2.Flux de deseuri'!U67*'1.Input'!$K$63*'1.Input'!$K$68</f>
        <v>0</v>
      </c>
      <c r="V52" s="72">
        <f>'2.Flux de deseuri'!V67*'1.Input'!$K$63*'1.Input'!$K$68</f>
        <v>0</v>
      </c>
      <c r="W52" s="72">
        <f>'2.Flux de deseuri'!W67*'1.Input'!$K$63*'1.Input'!$K$68</f>
        <v>0</v>
      </c>
      <c r="X52" s="72">
        <f>'2.Flux de deseuri'!X67*'1.Input'!$K$63*'1.Input'!$K$68</f>
        <v>0</v>
      </c>
      <c r="Y52" s="72">
        <f>'2.Flux de deseuri'!Y67*'1.Input'!$K$63*'1.Input'!$K$68</f>
        <v>0</v>
      </c>
      <c r="Z52" s="72">
        <f>'2.Flux de deseuri'!Z67*'1.Input'!$K$63*'1.Input'!$K$68</f>
        <v>0</v>
      </c>
      <c r="AB52" s="20"/>
    </row>
    <row r="53" spans="1:29" s="24" customFormat="1" x14ac:dyDescent="0.2">
      <c r="A53" s="20"/>
      <c r="B53" s="75">
        <f t="shared" si="16"/>
        <v>39</v>
      </c>
      <c r="C53" s="26" t="s">
        <v>145</v>
      </c>
      <c r="D53" s="27"/>
      <c r="E53" s="27"/>
      <c r="F53" s="27"/>
      <c r="G53" s="28"/>
      <c r="H53" s="4"/>
      <c r="I53" s="70" t="s">
        <v>121</v>
      </c>
      <c r="J53" s="33"/>
      <c r="K53" s="33"/>
      <c r="L53" s="33"/>
      <c r="M53" s="72">
        <f>'2.Flux de deseuri'!M71*'1.Input'!$K$70</f>
        <v>0</v>
      </c>
      <c r="N53" s="72">
        <f>'2.Flux de deseuri'!N71*'1.Input'!$K$70</f>
        <v>0</v>
      </c>
      <c r="O53" s="72">
        <f>'2.Flux de deseuri'!O71*'1.Input'!$K$70</f>
        <v>0</v>
      </c>
      <c r="P53" s="72">
        <f>'2.Flux de deseuri'!P71*'1.Input'!$K$70</f>
        <v>0</v>
      </c>
      <c r="Q53" s="72">
        <f>'2.Flux de deseuri'!Q71*'1.Input'!$K$70</f>
        <v>0</v>
      </c>
      <c r="R53" s="72">
        <f>'2.Flux de deseuri'!R71*'1.Input'!$K$70</f>
        <v>0</v>
      </c>
      <c r="S53" s="72">
        <f>'2.Flux de deseuri'!S71*'1.Input'!$K$70</f>
        <v>0</v>
      </c>
      <c r="T53" s="72">
        <f>'2.Flux de deseuri'!T71*'1.Input'!$K$70</f>
        <v>0</v>
      </c>
      <c r="U53" s="72">
        <f>'2.Flux de deseuri'!U71*'1.Input'!$K$70</f>
        <v>0</v>
      </c>
      <c r="V53" s="72">
        <f>'2.Flux de deseuri'!V71*'1.Input'!$K$70</f>
        <v>0</v>
      </c>
      <c r="W53" s="72">
        <f>'2.Flux de deseuri'!W71*'1.Input'!$K$70</f>
        <v>0</v>
      </c>
      <c r="X53" s="72">
        <f>'2.Flux de deseuri'!X71*'1.Input'!$K$70</f>
        <v>0</v>
      </c>
      <c r="Y53" s="72">
        <f>'2.Flux de deseuri'!Y71*'1.Input'!$K$70</f>
        <v>0</v>
      </c>
      <c r="Z53" s="72">
        <f>'2.Flux de deseuri'!Z71*'1.Input'!$K$70</f>
        <v>0</v>
      </c>
      <c r="AB53" s="20"/>
    </row>
    <row r="54" spans="1:29" s="24" customFormat="1" x14ac:dyDescent="0.2">
      <c r="A54" s="20"/>
      <c r="B54" s="75">
        <f t="shared" si="16"/>
        <v>40</v>
      </c>
      <c r="C54" s="26" t="s">
        <v>146</v>
      </c>
      <c r="D54" s="27"/>
      <c r="E54" s="27"/>
      <c r="F54" s="27"/>
      <c r="G54" s="28"/>
      <c r="H54" s="4"/>
      <c r="I54" s="70" t="s">
        <v>121</v>
      </c>
      <c r="J54" s="33"/>
      <c r="K54" s="33"/>
      <c r="L54" s="33"/>
      <c r="M54" s="72">
        <f>'2.Flux de deseuri'!M75*(1-'1.Input'!$K$64)*'1.Input'!$K$72</f>
        <v>0</v>
      </c>
      <c r="N54" s="72">
        <f>'2.Flux de deseuri'!N75*(1-'1.Input'!$K$64)*'1.Input'!$K$72</f>
        <v>0</v>
      </c>
      <c r="O54" s="72">
        <f>'2.Flux de deseuri'!O75*(1-'1.Input'!$K$64)*'1.Input'!$K$72</f>
        <v>0</v>
      </c>
      <c r="P54" s="72">
        <f>'2.Flux de deseuri'!P75*(1-'1.Input'!$K$64)*'1.Input'!$K$72</f>
        <v>0</v>
      </c>
      <c r="Q54" s="72">
        <f>'2.Flux de deseuri'!Q75*(1-'1.Input'!$K$64)*'1.Input'!$K$72</f>
        <v>0</v>
      </c>
      <c r="R54" s="72">
        <f>'2.Flux de deseuri'!R75*(1-'1.Input'!$K$64)*'1.Input'!$K$72</f>
        <v>0</v>
      </c>
      <c r="S54" s="72">
        <f>'2.Flux de deseuri'!S75*(1-'1.Input'!$K$64)*'1.Input'!$K$72</f>
        <v>0</v>
      </c>
      <c r="T54" s="72">
        <f>'2.Flux de deseuri'!T75*(1-'1.Input'!$K$64)*'1.Input'!$K$72</f>
        <v>0</v>
      </c>
      <c r="U54" s="72">
        <f>'2.Flux de deseuri'!U75*(1-'1.Input'!$K$64)*'1.Input'!$K$72</f>
        <v>0</v>
      </c>
      <c r="V54" s="72">
        <f>'2.Flux de deseuri'!V75*(1-'1.Input'!$K$64)*'1.Input'!$K$72</f>
        <v>0</v>
      </c>
      <c r="W54" s="72">
        <f>'2.Flux de deseuri'!W75*(1-'1.Input'!$K$64)*'1.Input'!$K$72</f>
        <v>0</v>
      </c>
      <c r="X54" s="72">
        <f>'2.Flux de deseuri'!X75*(1-'1.Input'!$K$64)*'1.Input'!$K$72</f>
        <v>0</v>
      </c>
      <c r="Y54" s="72">
        <f>'2.Flux de deseuri'!Y75*(1-'1.Input'!$K$64)*'1.Input'!$K$72</f>
        <v>0</v>
      </c>
      <c r="Z54" s="72">
        <f>'2.Flux de deseuri'!Z75*(1-'1.Input'!$K$64)*'1.Input'!$K$72</f>
        <v>0</v>
      </c>
      <c r="AB54" s="20"/>
    </row>
    <row r="55" spans="1:29" s="24" customFormat="1" x14ac:dyDescent="0.2">
      <c r="A55" s="20"/>
      <c r="B55" s="75">
        <f t="shared" si="16"/>
        <v>41</v>
      </c>
      <c r="C55" s="26" t="s">
        <v>147</v>
      </c>
      <c r="D55" s="27"/>
      <c r="E55" s="27"/>
      <c r="F55" s="27"/>
      <c r="G55" s="28"/>
      <c r="H55" s="4"/>
      <c r="I55" s="70" t="s">
        <v>121</v>
      </c>
      <c r="J55" s="33"/>
      <c r="K55" s="33"/>
      <c r="L55" s="33"/>
      <c r="M55" s="72">
        <f>'2.Flux de deseuri'!M75*'1.Input'!$K$64*'1.Input'!$K$73</f>
        <v>0</v>
      </c>
      <c r="N55" s="72">
        <f>'2.Flux de deseuri'!N75*'1.Input'!$K$64*'1.Input'!$K$73</f>
        <v>0</v>
      </c>
      <c r="O55" s="72">
        <f>'2.Flux de deseuri'!O75*'1.Input'!$K$64*'1.Input'!$K$73</f>
        <v>0</v>
      </c>
      <c r="P55" s="72">
        <f>'2.Flux de deseuri'!P75*'1.Input'!$K$64*'1.Input'!$K$73</f>
        <v>0</v>
      </c>
      <c r="Q55" s="72">
        <f>'2.Flux de deseuri'!Q75*'1.Input'!$K$64*'1.Input'!$K$73</f>
        <v>0</v>
      </c>
      <c r="R55" s="72">
        <f>'2.Flux de deseuri'!R75*'1.Input'!$K$64*'1.Input'!$K$73</f>
        <v>0</v>
      </c>
      <c r="S55" s="72">
        <f>'2.Flux de deseuri'!S75*'1.Input'!$K$64*'1.Input'!$K$73</f>
        <v>0</v>
      </c>
      <c r="T55" s="72">
        <f>'2.Flux de deseuri'!T75*'1.Input'!$K$64*'1.Input'!$K$73</f>
        <v>0</v>
      </c>
      <c r="U55" s="72">
        <f>'2.Flux de deseuri'!U75*'1.Input'!$K$64*'1.Input'!$K$73</f>
        <v>0</v>
      </c>
      <c r="V55" s="72">
        <f>'2.Flux de deseuri'!V75*'1.Input'!$K$64*'1.Input'!$K$73</f>
        <v>0</v>
      </c>
      <c r="W55" s="72">
        <f>'2.Flux de deseuri'!W75*'1.Input'!$K$64*'1.Input'!$K$73</f>
        <v>0</v>
      </c>
      <c r="X55" s="72">
        <f>'2.Flux de deseuri'!X75*'1.Input'!$K$64*'1.Input'!$K$73</f>
        <v>0</v>
      </c>
      <c r="Y55" s="72">
        <f>'2.Flux de deseuri'!Y75*'1.Input'!$K$64*'1.Input'!$K$73</f>
        <v>0</v>
      </c>
      <c r="Z55" s="72">
        <f>'2.Flux de deseuri'!Z75*'1.Input'!$K$64*'1.Input'!$K$73</f>
        <v>0</v>
      </c>
      <c r="AB55" s="20"/>
    </row>
    <row r="56" spans="1:29" s="24" customFormat="1" x14ac:dyDescent="0.2">
      <c r="A56" s="20"/>
      <c r="B56" s="75">
        <f t="shared" si="16"/>
        <v>42</v>
      </c>
      <c r="C56" s="31" t="s">
        <v>148</v>
      </c>
      <c r="D56" s="31"/>
      <c r="E56" s="31"/>
      <c r="F56" s="31"/>
      <c r="G56" s="31"/>
      <c r="H56" s="4"/>
      <c r="I56" s="70" t="s">
        <v>121</v>
      </c>
      <c r="J56" s="33"/>
      <c r="K56" s="33"/>
      <c r="L56" s="33"/>
      <c r="M56" s="72">
        <f>'2.Flux de deseuri'!M79*'1.Input'!$K$66</f>
        <v>0</v>
      </c>
      <c r="N56" s="72">
        <f>'2.Flux de deseuri'!N79*'1.Input'!$K$66</f>
        <v>0</v>
      </c>
      <c r="O56" s="72">
        <f>'2.Flux de deseuri'!O79*'1.Input'!$K$66</f>
        <v>0</v>
      </c>
      <c r="P56" s="72">
        <f>'2.Flux de deseuri'!P79*'1.Input'!$K$66</f>
        <v>0</v>
      </c>
      <c r="Q56" s="72">
        <f>'2.Flux de deseuri'!Q79*'1.Input'!$K$66</f>
        <v>0</v>
      </c>
      <c r="R56" s="72">
        <f>'2.Flux de deseuri'!R79*'1.Input'!$K$66</f>
        <v>0</v>
      </c>
      <c r="S56" s="72">
        <f>'2.Flux de deseuri'!S79*'1.Input'!$K$66</f>
        <v>0</v>
      </c>
      <c r="T56" s="72">
        <f>'2.Flux de deseuri'!T79*'1.Input'!$K$66</f>
        <v>0</v>
      </c>
      <c r="U56" s="72">
        <f>'2.Flux de deseuri'!U79*'1.Input'!$K$66</f>
        <v>0</v>
      </c>
      <c r="V56" s="72">
        <f>'2.Flux de deseuri'!V79*'1.Input'!$K$66</f>
        <v>0</v>
      </c>
      <c r="W56" s="72">
        <f>'2.Flux de deseuri'!W79*'1.Input'!$K$66</f>
        <v>0</v>
      </c>
      <c r="X56" s="72">
        <f>'2.Flux de deseuri'!X79*'1.Input'!$K$66</f>
        <v>0</v>
      </c>
      <c r="Y56" s="72">
        <f>'2.Flux de deseuri'!Y79*'1.Input'!$K$66</f>
        <v>0</v>
      </c>
      <c r="Z56" s="72">
        <f>'2.Flux de deseuri'!Z79*'1.Input'!$K$66</f>
        <v>0</v>
      </c>
      <c r="AB56" s="20"/>
    </row>
    <row r="57" spans="1:29" s="24" customFormat="1" x14ac:dyDescent="0.2">
      <c r="A57" s="20"/>
      <c r="B57" s="75">
        <f t="shared" si="16"/>
        <v>43</v>
      </c>
      <c r="C57" s="31" t="s">
        <v>134</v>
      </c>
      <c r="D57" s="31"/>
      <c r="E57" s="31"/>
      <c r="F57" s="31"/>
      <c r="G57" s="31"/>
      <c r="H57" s="4"/>
      <c r="I57" s="70" t="s">
        <v>121</v>
      </c>
      <c r="J57" s="33"/>
      <c r="K57" s="33"/>
      <c r="L57" s="33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B57" s="20"/>
    </row>
    <row r="58" spans="1:29" s="24" customFormat="1" ht="25.5" customHeight="1" x14ac:dyDescent="0.2">
      <c r="A58" s="20"/>
      <c r="B58" s="75">
        <f t="shared" si="16"/>
        <v>44</v>
      </c>
      <c r="C58" s="156" t="s">
        <v>142</v>
      </c>
      <c r="D58" s="157"/>
      <c r="E58" s="157"/>
      <c r="F58" s="157"/>
      <c r="G58" s="158"/>
      <c r="H58" s="79"/>
      <c r="I58" s="80" t="s">
        <v>121</v>
      </c>
      <c r="J58" s="33"/>
      <c r="K58" s="33"/>
      <c r="L58" s="33"/>
      <c r="M58" s="62">
        <f t="shared" ref="M58:Z58" si="17">SUM(M41:M57)</f>
        <v>0</v>
      </c>
      <c r="N58" s="62">
        <f t="shared" si="17"/>
        <v>0</v>
      </c>
      <c r="O58" s="62">
        <f t="shared" si="17"/>
        <v>0</v>
      </c>
      <c r="P58" s="62">
        <f t="shared" si="17"/>
        <v>0</v>
      </c>
      <c r="Q58" s="62">
        <f t="shared" si="17"/>
        <v>0</v>
      </c>
      <c r="R58" s="62">
        <f t="shared" si="17"/>
        <v>0</v>
      </c>
      <c r="S58" s="62">
        <f t="shared" si="17"/>
        <v>0</v>
      </c>
      <c r="T58" s="62">
        <f t="shared" si="17"/>
        <v>0</v>
      </c>
      <c r="U58" s="62">
        <f t="shared" si="17"/>
        <v>0</v>
      </c>
      <c r="V58" s="62">
        <f t="shared" si="17"/>
        <v>0</v>
      </c>
      <c r="W58" s="62">
        <f t="shared" si="17"/>
        <v>0</v>
      </c>
      <c r="X58" s="62">
        <f t="shared" si="17"/>
        <v>0</v>
      </c>
      <c r="Y58" s="62">
        <f t="shared" si="17"/>
        <v>0</v>
      </c>
      <c r="Z58" s="62">
        <f t="shared" si="17"/>
        <v>0</v>
      </c>
      <c r="AB58" s="20"/>
    </row>
    <row r="59" spans="1:29" s="24" customFormat="1" x14ac:dyDescent="0.2">
      <c r="A59" s="20"/>
      <c r="B59" s="2"/>
      <c r="AB59" s="20"/>
    </row>
    <row r="60" spans="1:29" s="24" customFormat="1" x14ac:dyDescent="0.2">
      <c r="A60" s="20"/>
      <c r="B60" s="2">
        <f>B58+1</f>
        <v>45</v>
      </c>
      <c r="C60" s="159" t="s">
        <v>242</v>
      </c>
      <c r="D60" s="159"/>
      <c r="E60" s="159"/>
      <c r="F60" s="159"/>
      <c r="G60" s="159"/>
      <c r="I60" s="80" t="s">
        <v>121</v>
      </c>
      <c r="M60" s="161">
        <f>M58+M38+M23</f>
        <v>0</v>
      </c>
      <c r="N60" s="161">
        <f t="shared" ref="N60:Z60" si="18">N58+N38+N23</f>
        <v>0</v>
      </c>
      <c r="O60" s="161">
        <f t="shared" si="18"/>
        <v>0</v>
      </c>
      <c r="P60" s="161">
        <f t="shared" si="18"/>
        <v>0</v>
      </c>
      <c r="Q60" s="161">
        <f t="shared" si="18"/>
        <v>0</v>
      </c>
      <c r="R60" s="161">
        <f t="shared" si="18"/>
        <v>0</v>
      </c>
      <c r="S60" s="161">
        <f t="shared" si="18"/>
        <v>0</v>
      </c>
      <c r="T60" s="161">
        <f t="shared" si="18"/>
        <v>0</v>
      </c>
      <c r="U60" s="161">
        <f t="shared" si="18"/>
        <v>0</v>
      </c>
      <c r="V60" s="161">
        <f t="shared" si="18"/>
        <v>0</v>
      </c>
      <c r="W60" s="161">
        <f t="shared" si="18"/>
        <v>0</v>
      </c>
      <c r="X60" s="161">
        <f t="shared" si="18"/>
        <v>0</v>
      </c>
      <c r="Y60" s="161">
        <f t="shared" si="18"/>
        <v>0</v>
      </c>
      <c r="Z60" s="161">
        <f t="shared" si="18"/>
        <v>0</v>
      </c>
      <c r="AB60" s="20"/>
    </row>
    <row r="61" spans="1:29" s="24" customFormat="1" x14ac:dyDescent="0.2">
      <c r="A61" s="20"/>
      <c r="B61" s="2"/>
      <c r="AB61" s="20"/>
    </row>
    <row r="62" spans="1:29" s="24" customFormat="1" x14ac:dyDescent="0.2">
      <c r="A62" s="20"/>
      <c r="B62" s="21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</row>
    <row r="63" spans="1:29" s="24" customFormat="1" ht="15.75" thickBot="1" x14ac:dyDescent="0.25">
      <c r="A63" s="20"/>
      <c r="B63" s="21"/>
      <c r="C63" s="22" t="s">
        <v>92</v>
      </c>
      <c r="D63" s="22"/>
      <c r="E63" s="22"/>
      <c r="F63" s="22"/>
      <c r="G63" s="22"/>
      <c r="H63" s="22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</row>
    <row r="64" spans="1:29" s="24" customFormat="1" x14ac:dyDescent="0.2">
      <c r="A64" s="20"/>
      <c r="B64" s="2"/>
      <c r="C64" s="23"/>
      <c r="D64" s="23"/>
      <c r="E64" s="23"/>
      <c r="F64" s="23"/>
      <c r="G64" s="23"/>
      <c r="AB64" s="20"/>
    </row>
    <row r="65" spans="1:28" s="24" customFormat="1" ht="24" customHeight="1" x14ac:dyDescent="0.2">
      <c r="A65" s="20"/>
      <c r="B65" s="2"/>
      <c r="C65" s="41" t="s">
        <v>124</v>
      </c>
      <c r="D65" s="41"/>
      <c r="E65" s="41"/>
      <c r="F65" s="41"/>
      <c r="G65" s="41"/>
      <c r="AB65" s="20"/>
    </row>
    <row r="66" spans="1:28" s="24" customFormat="1" x14ac:dyDescent="0.2">
      <c r="A66" s="20"/>
      <c r="B66" s="75">
        <f>B60+1</f>
        <v>46</v>
      </c>
      <c r="C66" s="26" t="s">
        <v>125</v>
      </c>
      <c r="D66" s="27"/>
      <c r="E66" s="27"/>
      <c r="F66" s="27"/>
      <c r="G66" s="28"/>
      <c r="H66" s="4"/>
      <c r="I66" s="70" t="s">
        <v>121</v>
      </c>
      <c r="J66" s="4"/>
      <c r="K66" s="4"/>
      <c r="L66" s="4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B66" s="20"/>
    </row>
    <row r="67" spans="1:28" s="24" customFormat="1" ht="15" x14ac:dyDescent="0.25">
      <c r="A67" s="76"/>
      <c r="B67" s="75">
        <f>B66+1</f>
        <v>47</v>
      </c>
      <c r="C67" s="31" t="s">
        <v>126</v>
      </c>
      <c r="D67" s="31"/>
      <c r="E67" s="31"/>
      <c r="F67" s="31"/>
      <c r="G67" s="31"/>
      <c r="H67" s="79"/>
      <c r="I67" s="70" t="s">
        <v>121</v>
      </c>
      <c r="J67" s="81"/>
      <c r="K67" s="81"/>
      <c r="L67" s="81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83"/>
      <c r="AB67" s="76"/>
    </row>
    <row r="68" spans="1:28" s="24" customFormat="1" x14ac:dyDescent="0.2">
      <c r="A68" s="20"/>
      <c r="B68" s="75">
        <f t="shared" ref="B68:B78" si="19">B67+1</f>
        <v>48</v>
      </c>
      <c r="C68" s="31" t="s">
        <v>127</v>
      </c>
      <c r="D68" s="31"/>
      <c r="E68" s="31"/>
      <c r="F68" s="31"/>
      <c r="G68" s="31"/>
      <c r="H68" s="4"/>
      <c r="I68" s="70" t="s">
        <v>121</v>
      </c>
      <c r="J68" s="33"/>
      <c r="K68" s="33"/>
      <c r="L68" s="33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B68" s="20"/>
    </row>
    <row r="69" spans="1:28" s="24" customFormat="1" x14ac:dyDescent="0.2">
      <c r="A69" s="20"/>
      <c r="B69" s="75">
        <f t="shared" si="19"/>
        <v>49</v>
      </c>
      <c r="C69" s="31" t="s">
        <v>139</v>
      </c>
      <c r="D69" s="31"/>
      <c r="E69" s="31"/>
      <c r="F69" s="31"/>
      <c r="G69" s="31"/>
      <c r="H69" s="4"/>
      <c r="I69" s="70" t="s">
        <v>121</v>
      </c>
      <c r="J69" s="33"/>
      <c r="K69" s="33"/>
      <c r="L69" s="33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B69" s="20"/>
    </row>
    <row r="70" spans="1:28" s="24" customFormat="1" x14ac:dyDescent="0.2">
      <c r="A70" s="20"/>
      <c r="B70" s="75">
        <f t="shared" si="19"/>
        <v>50</v>
      </c>
      <c r="C70" s="31" t="s">
        <v>149</v>
      </c>
      <c r="D70" s="31"/>
      <c r="E70" s="31"/>
      <c r="F70" s="31"/>
      <c r="G70" s="31"/>
      <c r="H70" s="4"/>
      <c r="I70" s="70" t="s">
        <v>121</v>
      </c>
      <c r="J70" s="33"/>
      <c r="K70" s="33"/>
      <c r="L70" s="33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B70" s="20"/>
    </row>
    <row r="71" spans="1:28" s="24" customFormat="1" x14ac:dyDescent="0.2">
      <c r="A71" s="20"/>
      <c r="B71" s="75">
        <f t="shared" si="19"/>
        <v>51</v>
      </c>
      <c r="C71" s="31" t="s">
        <v>129</v>
      </c>
      <c r="D71" s="31"/>
      <c r="E71" s="31"/>
      <c r="F71" s="31"/>
      <c r="G71" s="31"/>
      <c r="H71" s="4"/>
      <c r="I71" s="70" t="s">
        <v>121</v>
      </c>
      <c r="J71" s="33"/>
      <c r="K71" s="33"/>
      <c r="L71" s="33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B71" s="20"/>
    </row>
    <row r="72" spans="1:28" s="24" customFormat="1" x14ac:dyDescent="0.2">
      <c r="A72" s="20"/>
      <c r="B72" s="75">
        <f t="shared" si="19"/>
        <v>52</v>
      </c>
      <c r="C72" s="26" t="s">
        <v>136</v>
      </c>
      <c r="D72" s="27"/>
      <c r="E72" s="27"/>
      <c r="F72" s="27"/>
      <c r="G72" s="28"/>
      <c r="H72" s="4"/>
      <c r="I72" s="70" t="s">
        <v>121</v>
      </c>
      <c r="J72" s="33"/>
      <c r="K72" s="33"/>
      <c r="L72" s="33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B72" s="20"/>
    </row>
    <row r="73" spans="1:28" s="24" customFormat="1" ht="27" customHeight="1" x14ac:dyDescent="0.2">
      <c r="A73" s="20"/>
      <c r="B73" s="75">
        <f t="shared" si="19"/>
        <v>53</v>
      </c>
      <c r="C73" s="31" t="s">
        <v>130</v>
      </c>
      <c r="D73" s="31"/>
      <c r="E73" s="31"/>
      <c r="F73" s="31"/>
      <c r="G73" s="31"/>
      <c r="H73" s="4"/>
      <c r="I73" s="70" t="s">
        <v>121</v>
      </c>
      <c r="J73" s="33"/>
      <c r="K73" s="33"/>
      <c r="L73" s="33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B73" s="20"/>
    </row>
    <row r="74" spans="1:28" s="24" customFormat="1" x14ac:dyDescent="0.2">
      <c r="A74" s="20"/>
      <c r="B74" s="75">
        <f t="shared" si="19"/>
        <v>54</v>
      </c>
      <c r="C74" s="31" t="s">
        <v>131</v>
      </c>
      <c r="D74" s="31"/>
      <c r="E74" s="31"/>
      <c r="F74" s="31"/>
      <c r="G74" s="31"/>
      <c r="H74" s="4"/>
      <c r="I74" s="70" t="s">
        <v>121</v>
      </c>
      <c r="J74" s="33"/>
      <c r="K74" s="33"/>
      <c r="L74" s="33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B74" s="20"/>
    </row>
    <row r="75" spans="1:28" s="24" customFormat="1" x14ac:dyDescent="0.2">
      <c r="A75" s="20"/>
      <c r="B75" s="75">
        <f t="shared" si="19"/>
        <v>55</v>
      </c>
      <c r="C75" s="31" t="s">
        <v>132</v>
      </c>
      <c r="D75" s="31"/>
      <c r="E75" s="31"/>
      <c r="F75" s="31"/>
      <c r="G75" s="31"/>
      <c r="H75" s="4"/>
      <c r="I75" s="70" t="s">
        <v>121</v>
      </c>
      <c r="J75" s="33"/>
      <c r="K75" s="33"/>
      <c r="L75" s="33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B75" s="20"/>
    </row>
    <row r="76" spans="1:28" s="24" customFormat="1" x14ac:dyDescent="0.2">
      <c r="A76" s="20"/>
      <c r="B76" s="75">
        <f t="shared" si="19"/>
        <v>56</v>
      </c>
      <c r="C76" s="31" t="s">
        <v>133</v>
      </c>
      <c r="D76" s="31"/>
      <c r="E76" s="31"/>
      <c r="F76" s="31"/>
      <c r="G76" s="31"/>
      <c r="H76" s="4"/>
      <c r="I76" s="70" t="s">
        <v>121</v>
      </c>
      <c r="J76" s="33"/>
      <c r="K76" s="33"/>
      <c r="L76" s="33"/>
      <c r="M76" s="160">
        <f>'2.Flux de deseuri'!M135*'1.Input'!$K$65</f>
        <v>0</v>
      </c>
      <c r="N76" s="160">
        <f>'2.Flux de deseuri'!N135*'1.Input'!$K$65</f>
        <v>0</v>
      </c>
      <c r="O76" s="160">
        <f>'2.Flux de deseuri'!O135*'1.Input'!$K$65</f>
        <v>0</v>
      </c>
      <c r="P76" s="160">
        <f>'2.Flux de deseuri'!P135*'1.Input'!$K$65</f>
        <v>0</v>
      </c>
      <c r="Q76" s="160">
        <f>'2.Flux de deseuri'!Q135*'1.Input'!$K$65</f>
        <v>0</v>
      </c>
      <c r="R76" s="160">
        <f>'2.Flux de deseuri'!R135*'1.Input'!$K$65</f>
        <v>0</v>
      </c>
      <c r="S76" s="160">
        <f>'2.Flux de deseuri'!S135*'1.Input'!$K$65</f>
        <v>0</v>
      </c>
      <c r="T76" s="160">
        <f>'2.Flux de deseuri'!T135*'1.Input'!$K$65</f>
        <v>0</v>
      </c>
      <c r="U76" s="160">
        <f>'2.Flux de deseuri'!U135*'1.Input'!$K$65</f>
        <v>0</v>
      </c>
      <c r="V76" s="160">
        <f>'2.Flux de deseuri'!V135*'1.Input'!$K$65</f>
        <v>0</v>
      </c>
      <c r="W76" s="160">
        <f>'2.Flux de deseuri'!W135*'1.Input'!$K$65</f>
        <v>0</v>
      </c>
      <c r="X76" s="160">
        <f>'2.Flux de deseuri'!X135*'1.Input'!$K$65</f>
        <v>0</v>
      </c>
      <c r="Y76" s="160">
        <f>'2.Flux de deseuri'!Y135*'1.Input'!$K$65</f>
        <v>0</v>
      </c>
      <c r="Z76" s="160">
        <f>'2.Flux de deseuri'!Z135*'1.Input'!$K$65</f>
        <v>0</v>
      </c>
      <c r="AB76" s="20"/>
    </row>
    <row r="77" spans="1:28" s="24" customFormat="1" x14ac:dyDescent="0.2">
      <c r="A77" s="20"/>
      <c r="B77" s="75">
        <f t="shared" si="19"/>
        <v>57</v>
      </c>
      <c r="C77" s="31" t="s">
        <v>134</v>
      </c>
      <c r="D77" s="31"/>
      <c r="E77" s="31"/>
      <c r="F77" s="31"/>
      <c r="G77" s="31"/>
      <c r="H77" s="4"/>
      <c r="I77" s="70" t="s">
        <v>121</v>
      </c>
      <c r="J77" s="33"/>
      <c r="K77" s="33"/>
      <c r="L77" s="33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B77" s="20"/>
    </row>
    <row r="78" spans="1:28" ht="24.75" customHeight="1" x14ac:dyDescent="0.2">
      <c r="A78" s="20"/>
      <c r="B78" s="75">
        <f t="shared" si="19"/>
        <v>58</v>
      </c>
      <c r="C78" s="156" t="s">
        <v>135</v>
      </c>
      <c r="D78" s="157"/>
      <c r="E78" s="157"/>
      <c r="F78" s="157"/>
      <c r="G78" s="158"/>
      <c r="H78" s="79"/>
      <c r="I78" s="80" t="s">
        <v>121</v>
      </c>
      <c r="J78" s="33"/>
      <c r="K78" s="33"/>
      <c r="L78" s="33"/>
      <c r="M78" s="62">
        <f>SUM(M66:M77)</f>
        <v>0</v>
      </c>
      <c r="N78" s="62">
        <f t="shared" ref="N78" si="20">SUM(N66:N77)</f>
        <v>0</v>
      </c>
      <c r="O78" s="62">
        <f t="shared" ref="O78" si="21">SUM(O66:O77)</f>
        <v>0</v>
      </c>
      <c r="P78" s="62">
        <f t="shared" ref="P78" si="22">SUM(P66:P77)</f>
        <v>0</v>
      </c>
      <c r="Q78" s="62">
        <f t="shared" ref="Q78" si="23">SUM(Q66:Q77)</f>
        <v>0</v>
      </c>
      <c r="R78" s="62">
        <f t="shared" ref="R78" si="24">SUM(R66:R77)</f>
        <v>0</v>
      </c>
      <c r="S78" s="62">
        <f t="shared" ref="S78" si="25">SUM(S66:S77)</f>
        <v>0</v>
      </c>
      <c r="T78" s="62">
        <f t="shared" ref="T78" si="26">SUM(T66:T77)</f>
        <v>0</v>
      </c>
      <c r="U78" s="62">
        <f t="shared" ref="U78" si="27">SUM(U66:U77)</f>
        <v>0</v>
      </c>
      <c r="V78" s="62">
        <f t="shared" ref="V78" si="28">SUM(V66:V77)</f>
        <v>0</v>
      </c>
      <c r="W78" s="62">
        <f t="shared" ref="W78" si="29">SUM(W66:W77)</f>
        <v>0</v>
      </c>
      <c r="X78" s="62">
        <f t="shared" ref="X78" si="30">SUM(X66:X77)</f>
        <v>0</v>
      </c>
      <c r="Y78" s="62">
        <f t="shared" ref="Y78" si="31">SUM(Y66:Y77)</f>
        <v>0</v>
      </c>
      <c r="Z78" s="62">
        <f t="shared" ref="Z78" si="32">SUM(Z66:Z77)</f>
        <v>0</v>
      </c>
      <c r="AA78" s="24"/>
      <c r="AB78" s="20"/>
    </row>
    <row r="79" spans="1:28" x14ac:dyDescent="0.2">
      <c r="A79" s="20"/>
      <c r="B79" s="75"/>
      <c r="C79" s="55"/>
      <c r="D79" s="55"/>
      <c r="E79" s="55"/>
      <c r="F79" s="55"/>
      <c r="G79" s="55"/>
      <c r="H79" s="4"/>
      <c r="I79" s="33"/>
      <c r="J79" s="33"/>
      <c r="K79" s="33"/>
      <c r="L79" s="33"/>
      <c r="M79" s="4"/>
      <c r="N79" s="4"/>
      <c r="O79" s="4"/>
      <c r="P79" s="4"/>
      <c r="Q79" s="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0"/>
    </row>
    <row r="80" spans="1:28" x14ac:dyDescent="0.2">
      <c r="A80" s="20"/>
      <c r="B80" s="75"/>
      <c r="C80" s="55"/>
      <c r="D80" s="55"/>
      <c r="E80" s="55"/>
      <c r="F80" s="55"/>
      <c r="G80" s="55"/>
      <c r="H80" s="4"/>
      <c r="I80" s="33"/>
      <c r="J80" s="33"/>
      <c r="K80" s="33"/>
      <c r="L80" s="33"/>
      <c r="M80" s="4"/>
      <c r="N80" s="4"/>
      <c r="O80" s="4"/>
      <c r="P80" s="4"/>
      <c r="Q80" s="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0"/>
    </row>
    <row r="81" spans="1:28" x14ac:dyDescent="0.2">
      <c r="A81" s="20"/>
      <c r="C81" s="41" t="s">
        <v>141</v>
      </c>
      <c r="D81" s="41"/>
      <c r="E81" s="41"/>
      <c r="F81" s="41"/>
      <c r="G81" s="41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0"/>
    </row>
    <row r="82" spans="1:28" x14ac:dyDescent="0.2">
      <c r="A82" s="20"/>
      <c r="B82" s="75">
        <f>B78+1</f>
        <v>59</v>
      </c>
      <c r="C82" s="26" t="s">
        <v>125</v>
      </c>
      <c r="D82" s="27"/>
      <c r="E82" s="27"/>
      <c r="F82" s="27"/>
      <c r="G82" s="28"/>
      <c r="H82" s="4"/>
      <c r="I82" s="70" t="s">
        <v>121</v>
      </c>
      <c r="J82" s="4"/>
      <c r="K82" s="4"/>
      <c r="L82" s="4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24"/>
      <c r="AB82" s="20"/>
    </row>
    <row r="83" spans="1:28" x14ac:dyDescent="0.2">
      <c r="A83" s="20"/>
      <c r="B83" s="75">
        <f>B82+1</f>
        <v>60</v>
      </c>
      <c r="C83" s="31" t="s">
        <v>126</v>
      </c>
      <c r="D83" s="31"/>
      <c r="E83" s="31"/>
      <c r="F83" s="31"/>
      <c r="G83" s="31"/>
      <c r="H83" s="79"/>
      <c r="I83" s="70" t="s">
        <v>121</v>
      </c>
      <c r="J83" s="81"/>
      <c r="K83" s="81"/>
      <c r="L83" s="81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24"/>
      <c r="AB83" s="20"/>
    </row>
    <row r="84" spans="1:28" x14ac:dyDescent="0.2">
      <c r="A84" s="20"/>
      <c r="B84" s="75">
        <f t="shared" ref="B84:B99" si="33">B83+1</f>
        <v>61</v>
      </c>
      <c r="C84" s="31" t="s">
        <v>127</v>
      </c>
      <c r="D84" s="31"/>
      <c r="E84" s="31"/>
      <c r="F84" s="31"/>
      <c r="G84" s="31"/>
      <c r="H84" s="4"/>
      <c r="I84" s="70" t="s">
        <v>121</v>
      </c>
      <c r="J84" s="33"/>
      <c r="K84" s="33"/>
      <c r="L84" s="33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24"/>
      <c r="AB84" s="20"/>
    </row>
    <row r="85" spans="1:28" x14ac:dyDescent="0.2">
      <c r="A85" s="20"/>
      <c r="B85" s="75">
        <f t="shared" si="33"/>
        <v>62</v>
      </c>
      <c r="C85" s="31" t="s">
        <v>139</v>
      </c>
      <c r="D85" s="31"/>
      <c r="E85" s="31"/>
      <c r="F85" s="31"/>
      <c r="G85" s="31"/>
      <c r="H85" s="4"/>
      <c r="I85" s="70" t="s">
        <v>121</v>
      </c>
      <c r="J85" s="33"/>
      <c r="K85" s="33"/>
      <c r="L85" s="33"/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24"/>
      <c r="AB85" s="20"/>
    </row>
    <row r="86" spans="1:28" ht="14.25" customHeight="1" x14ac:dyDescent="0.2">
      <c r="A86" s="20"/>
      <c r="B86" s="75">
        <f t="shared" si="33"/>
        <v>63</v>
      </c>
      <c r="C86" s="31" t="s">
        <v>149</v>
      </c>
      <c r="D86" s="31"/>
      <c r="E86" s="31"/>
      <c r="F86" s="31"/>
      <c r="G86" s="31"/>
      <c r="H86" s="4"/>
      <c r="I86" s="70" t="s">
        <v>121</v>
      </c>
      <c r="J86" s="33"/>
      <c r="K86" s="33"/>
      <c r="L86" s="33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24"/>
      <c r="AB86" s="20"/>
    </row>
    <row r="87" spans="1:28" x14ac:dyDescent="0.2">
      <c r="A87" s="20"/>
      <c r="B87" s="75">
        <f t="shared" si="33"/>
        <v>64</v>
      </c>
      <c r="C87" s="31" t="s">
        <v>129</v>
      </c>
      <c r="D87" s="31"/>
      <c r="E87" s="31"/>
      <c r="F87" s="31"/>
      <c r="G87" s="31"/>
      <c r="H87" s="4"/>
      <c r="I87" s="70" t="s">
        <v>121</v>
      </c>
      <c r="J87" s="33"/>
      <c r="K87" s="33"/>
      <c r="L87" s="33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24"/>
      <c r="AB87" s="20"/>
    </row>
    <row r="88" spans="1:28" x14ac:dyDescent="0.2">
      <c r="A88" s="20"/>
      <c r="B88" s="75">
        <f t="shared" si="33"/>
        <v>65</v>
      </c>
      <c r="C88" s="26" t="s">
        <v>136</v>
      </c>
      <c r="D88" s="27"/>
      <c r="E88" s="27"/>
      <c r="F88" s="27"/>
      <c r="G88" s="28"/>
      <c r="H88" s="4"/>
      <c r="I88" s="70" t="s">
        <v>121</v>
      </c>
      <c r="J88" s="33"/>
      <c r="K88" s="33"/>
      <c r="L88" s="33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24"/>
      <c r="AB88" s="20"/>
    </row>
    <row r="89" spans="1:28" ht="24" customHeight="1" x14ac:dyDescent="0.2">
      <c r="A89" s="20"/>
      <c r="B89" s="75">
        <f t="shared" si="33"/>
        <v>66</v>
      </c>
      <c r="C89" s="31" t="s">
        <v>130</v>
      </c>
      <c r="D89" s="31"/>
      <c r="E89" s="31"/>
      <c r="F89" s="31"/>
      <c r="G89" s="31"/>
      <c r="H89" s="4"/>
      <c r="I89" s="70" t="s">
        <v>121</v>
      </c>
      <c r="J89" s="33"/>
      <c r="K89" s="33"/>
      <c r="L89" s="33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55"/>
      <c r="Z89" s="155"/>
      <c r="AA89" s="24"/>
      <c r="AB89" s="20"/>
    </row>
    <row r="90" spans="1:28" x14ac:dyDescent="0.2">
      <c r="A90" s="20"/>
      <c r="B90" s="75">
        <f t="shared" si="33"/>
        <v>67</v>
      </c>
      <c r="C90" s="31" t="s">
        <v>131</v>
      </c>
      <c r="D90" s="31"/>
      <c r="E90" s="31"/>
      <c r="F90" s="31"/>
      <c r="G90" s="31"/>
      <c r="H90" s="4"/>
      <c r="I90" s="70" t="s">
        <v>121</v>
      </c>
      <c r="J90" s="33"/>
      <c r="K90" s="33"/>
      <c r="L90" s="33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24"/>
      <c r="AB90" s="20"/>
    </row>
    <row r="91" spans="1:28" x14ac:dyDescent="0.2">
      <c r="A91" s="20"/>
      <c r="B91" s="75">
        <f t="shared" si="33"/>
        <v>68</v>
      </c>
      <c r="C91" s="31" t="s">
        <v>132</v>
      </c>
      <c r="D91" s="31"/>
      <c r="E91" s="31"/>
      <c r="F91" s="31"/>
      <c r="G91" s="31"/>
      <c r="H91" s="4"/>
      <c r="I91" s="70" t="s">
        <v>121</v>
      </c>
      <c r="J91" s="33"/>
      <c r="K91" s="33"/>
      <c r="L91" s="33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24"/>
      <c r="AB91" s="20"/>
    </row>
    <row r="92" spans="1:28" x14ac:dyDescent="0.2">
      <c r="A92" s="20"/>
      <c r="B92" s="75">
        <f t="shared" si="33"/>
        <v>69</v>
      </c>
      <c r="C92" s="26" t="s">
        <v>143</v>
      </c>
      <c r="D92" s="27"/>
      <c r="E92" s="27"/>
      <c r="F92" s="27"/>
      <c r="G92" s="28"/>
      <c r="H92" s="4"/>
      <c r="I92" s="70" t="s">
        <v>121</v>
      </c>
      <c r="J92" s="33"/>
      <c r="K92" s="33"/>
      <c r="L92" s="33"/>
      <c r="M92" s="160">
        <f>'2.Flux de deseuri'!M143*'1.Input'!$K$63*'1.Input'!$K$69</f>
        <v>0</v>
      </c>
      <c r="N92" s="160">
        <f>'2.Flux de deseuri'!N143*'1.Input'!$K$63*'1.Input'!$K$69</f>
        <v>0</v>
      </c>
      <c r="O92" s="160">
        <f>'2.Flux de deseuri'!O143*'1.Input'!$K$63*'1.Input'!$K$69</f>
        <v>0</v>
      </c>
      <c r="P92" s="160">
        <f>'2.Flux de deseuri'!P143*'1.Input'!$K$63*'1.Input'!$K$69</f>
        <v>0</v>
      </c>
      <c r="Q92" s="160">
        <f>'2.Flux de deseuri'!Q143*'1.Input'!$K$63*'1.Input'!$K$69</f>
        <v>0</v>
      </c>
      <c r="R92" s="160">
        <f>'2.Flux de deseuri'!R143*'1.Input'!$K$63*'1.Input'!$K$69</f>
        <v>0</v>
      </c>
      <c r="S92" s="160">
        <f>'2.Flux de deseuri'!S143*'1.Input'!$K$63*'1.Input'!$K$69</f>
        <v>0</v>
      </c>
      <c r="T92" s="160">
        <f>'2.Flux de deseuri'!T143*'1.Input'!$K$63*'1.Input'!$K$69</f>
        <v>0</v>
      </c>
      <c r="U92" s="160">
        <f>'2.Flux de deseuri'!U143*'1.Input'!$K$63*'1.Input'!$K$69</f>
        <v>0</v>
      </c>
      <c r="V92" s="160">
        <f>'2.Flux de deseuri'!V143*'1.Input'!$K$63*'1.Input'!$K$69</f>
        <v>0</v>
      </c>
      <c r="W92" s="160">
        <f>'2.Flux de deseuri'!W143*'1.Input'!$K$63*'1.Input'!$K$69</f>
        <v>0</v>
      </c>
      <c r="X92" s="160">
        <f>'2.Flux de deseuri'!X143*'1.Input'!$K$63*'1.Input'!$K$69</f>
        <v>0</v>
      </c>
      <c r="Y92" s="160">
        <f>'2.Flux de deseuri'!Y143*'1.Input'!$K$63*'1.Input'!$K$69</f>
        <v>0</v>
      </c>
      <c r="Z92" s="160">
        <f t="shared" ref="Z92" si="34">Y92</f>
        <v>0</v>
      </c>
      <c r="AA92" s="24"/>
      <c r="AB92" s="20"/>
    </row>
    <row r="93" spans="1:28" x14ac:dyDescent="0.2">
      <c r="A93" s="20"/>
      <c r="B93" s="75">
        <f t="shared" si="33"/>
        <v>70</v>
      </c>
      <c r="C93" s="26" t="s">
        <v>144</v>
      </c>
      <c r="D93" s="27"/>
      <c r="E93" s="27"/>
      <c r="F93" s="27"/>
      <c r="G93" s="28"/>
      <c r="H93" s="4"/>
      <c r="I93" s="70" t="s">
        <v>121</v>
      </c>
      <c r="J93" s="33"/>
      <c r="K93" s="33"/>
      <c r="L93" s="33"/>
      <c r="M93" s="160">
        <f>'2.Flux de deseuri'!M143*'1.Input'!$K$63*'1.Input'!$K$68</f>
        <v>0</v>
      </c>
      <c r="N93" s="160">
        <f>'2.Flux de deseuri'!N143*'1.Input'!$K$63*'1.Input'!$K$68</f>
        <v>0</v>
      </c>
      <c r="O93" s="160">
        <f>'2.Flux de deseuri'!O143*'1.Input'!$K$63*'1.Input'!$K$68</f>
        <v>0</v>
      </c>
      <c r="P93" s="160">
        <f>'2.Flux de deseuri'!P143*'1.Input'!$K$63*'1.Input'!$K$68</f>
        <v>0</v>
      </c>
      <c r="Q93" s="160">
        <f>'2.Flux de deseuri'!Q143*'1.Input'!$K$63*'1.Input'!$K$68</f>
        <v>0</v>
      </c>
      <c r="R93" s="160">
        <f>'2.Flux de deseuri'!R143*'1.Input'!$K$63*'1.Input'!$K$68</f>
        <v>0</v>
      </c>
      <c r="S93" s="160">
        <f>'2.Flux de deseuri'!S143*'1.Input'!$K$63*'1.Input'!$K$68</f>
        <v>0</v>
      </c>
      <c r="T93" s="160">
        <f>'2.Flux de deseuri'!T143*'1.Input'!$K$63*'1.Input'!$K$68</f>
        <v>0</v>
      </c>
      <c r="U93" s="160">
        <f>'2.Flux de deseuri'!U143*'1.Input'!$K$63*'1.Input'!$K$68</f>
        <v>0</v>
      </c>
      <c r="V93" s="160">
        <f>'2.Flux de deseuri'!V143*'1.Input'!$K$63*'1.Input'!$K$68</f>
        <v>0</v>
      </c>
      <c r="W93" s="160">
        <f>'2.Flux de deseuri'!W143*'1.Input'!$K$63*'1.Input'!$K$68</f>
        <v>0</v>
      </c>
      <c r="X93" s="160">
        <f>'2.Flux de deseuri'!X143*'1.Input'!$K$63*'1.Input'!$K$68</f>
        <v>0</v>
      </c>
      <c r="Y93" s="160">
        <f>'2.Flux de deseuri'!Y143*'1.Input'!$K$63*'1.Input'!$K$68</f>
        <v>0</v>
      </c>
      <c r="Z93" s="160">
        <f>'2.Flux de deseuri'!Z143*'1.Input'!$K$63*'1.Input'!$K$68</f>
        <v>0</v>
      </c>
      <c r="AA93" s="24"/>
      <c r="AB93" s="20"/>
    </row>
    <row r="94" spans="1:28" x14ac:dyDescent="0.2">
      <c r="A94" s="20"/>
      <c r="B94" s="75">
        <f t="shared" si="33"/>
        <v>71</v>
      </c>
      <c r="C94" s="26" t="s">
        <v>145</v>
      </c>
      <c r="D94" s="27"/>
      <c r="E94" s="27"/>
      <c r="F94" s="27"/>
      <c r="G94" s="28"/>
      <c r="H94" s="4"/>
      <c r="I94" s="70" t="s">
        <v>121</v>
      </c>
      <c r="J94" s="33"/>
      <c r="K94" s="33"/>
      <c r="L94" s="33"/>
      <c r="M94" s="160">
        <f>'2.Flux de deseuri'!M147*'1.Input'!$K$70</f>
        <v>0</v>
      </c>
      <c r="N94" s="160">
        <f>'2.Flux de deseuri'!N147*'1.Input'!$K$70</f>
        <v>0</v>
      </c>
      <c r="O94" s="160">
        <f>'2.Flux de deseuri'!O147*'1.Input'!$K$70</f>
        <v>0</v>
      </c>
      <c r="P94" s="160">
        <f>'2.Flux de deseuri'!P147*'1.Input'!$K$70</f>
        <v>0</v>
      </c>
      <c r="Q94" s="160">
        <f>'2.Flux de deseuri'!Q147*'1.Input'!$K$70</f>
        <v>0</v>
      </c>
      <c r="R94" s="160">
        <f>'2.Flux de deseuri'!R147*'1.Input'!$K$70</f>
        <v>0</v>
      </c>
      <c r="S94" s="160">
        <f>'2.Flux de deseuri'!S147*'1.Input'!$K$70</f>
        <v>0</v>
      </c>
      <c r="T94" s="160">
        <f>'2.Flux de deseuri'!T147*'1.Input'!$K$70</f>
        <v>0</v>
      </c>
      <c r="U94" s="160">
        <f>'2.Flux de deseuri'!U147*'1.Input'!$K$70</f>
        <v>0</v>
      </c>
      <c r="V94" s="160">
        <f>'2.Flux de deseuri'!V147*'1.Input'!$K$70</f>
        <v>0</v>
      </c>
      <c r="W94" s="160">
        <f>'2.Flux de deseuri'!W147*'1.Input'!$K$70</f>
        <v>0</v>
      </c>
      <c r="X94" s="160">
        <f>'2.Flux de deseuri'!X147*'1.Input'!$K$70</f>
        <v>0</v>
      </c>
      <c r="Y94" s="160">
        <f>'2.Flux de deseuri'!Y147*'1.Input'!$K$70</f>
        <v>0</v>
      </c>
      <c r="Z94" s="160">
        <f>'2.Flux de deseuri'!Z147*'1.Input'!$K$70</f>
        <v>0</v>
      </c>
      <c r="AA94" s="24"/>
      <c r="AB94" s="20"/>
    </row>
    <row r="95" spans="1:28" x14ac:dyDescent="0.2">
      <c r="A95" s="20"/>
      <c r="B95" s="75">
        <f t="shared" si="33"/>
        <v>72</v>
      </c>
      <c r="C95" s="26" t="s">
        <v>146</v>
      </c>
      <c r="D95" s="27"/>
      <c r="E95" s="27"/>
      <c r="F95" s="27"/>
      <c r="G95" s="28"/>
      <c r="H95" s="4"/>
      <c r="I95" s="70" t="s">
        <v>121</v>
      </c>
      <c r="J95" s="33"/>
      <c r="K95" s="33"/>
      <c r="L95" s="33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  <c r="Z95" s="155"/>
      <c r="AA95" s="24"/>
      <c r="AB95" s="20"/>
    </row>
    <row r="96" spans="1:28" x14ac:dyDescent="0.2">
      <c r="A96" s="20"/>
      <c r="B96" s="75">
        <f t="shared" si="33"/>
        <v>73</v>
      </c>
      <c r="C96" s="26" t="s">
        <v>147</v>
      </c>
      <c r="D96" s="27"/>
      <c r="E96" s="27"/>
      <c r="F96" s="27"/>
      <c r="G96" s="28"/>
      <c r="H96" s="4"/>
      <c r="I96" s="70" t="s">
        <v>121</v>
      </c>
      <c r="J96" s="33"/>
      <c r="K96" s="33"/>
      <c r="L96" s="33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24"/>
      <c r="AB96" s="20"/>
    </row>
    <row r="97" spans="1:28" x14ac:dyDescent="0.2">
      <c r="A97" s="20"/>
      <c r="B97" s="75">
        <f t="shared" si="33"/>
        <v>74</v>
      </c>
      <c r="C97" s="31" t="s">
        <v>148</v>
      </c>
      <c r="D97" s="31"/>
      <c r="E97" s="31"/>
      <c r="F97" s="31"/>
      <c r="G97" s="31"/>
      <c r="H97" s="4"/>
      <c r="I97" s="70" t="s">
        <v>121</v>
      </c>
      <c r="J97" s="33"/>
      <c r="K97" s="33"/>
      <c r="L97" s="33"/>
      <c r="M97" s="160">
        <f>'2.Flux de deseuri'!M170*'1.Input'!$K$66</f>
        <v>0</v>
      </c>
      <c r="N97" s="160">
        <f>'2.Flux de deseuri'!N170*'1.Input'!$K$66</f>
        <v>0</v>
      </c>
      <c r="O97" s="160">
        <f>'2.Flux de deseuri'!O170*'1.Input'!$K$66</f>
        <v>0</v>
      </c>
      <c r="P97" s="160">
        <f>'2.Flux de deseuri'!P170*'1.Input'!$K$66</f>
        <v>0</v>
      </c>
      <c r="Q97" s="160">
        <f>'2.Flux de deseuri'!Q170*'1.Input'!$K$66</f>
        <v>0</v>
      </c>
      <c r="R97" s="160">
        <f>'2.Flux de deseuri'!R170*'1.Input'!$K$66</f>
        <v>0</v>
      </c>
      <c r="S97" s="160">
        <f>'2.Flux de deseuri'!S170*'1.Input'!$K$66</f>
        <v>0</v>
      </c>
      <c r="T97" s="160">
        <f>'2.Flux de deseuri'!T170*'1.Input'!$K$66</f>
        <v>0</v>
      </c>
      <c r="U97" s="160">
        <f>'2.Flux de deseuri'!U170*'1.Input'!$K$66</f>
        <v>0</v>
      </c>
      <c r="V97" s="160">
        <f>'2.Flux de deseuri'!V170*'1.Input'!$K$66</f>
        <v>0</v>
      </c>
      <c r="W97" s="160">
        <f>'2.Flux de deseuri'!W170*'1.Input'!$K$66</f>
        <v>0</v>
      </c>
      <c r="X97" s="160">
        <f>'2.Flux de deseuri'!X170*'1.Input'!$K$66</f>
        <v>0</v>
      </c>
      <c r="Y97" s="160">
        <f>'2.Flux de deseuri'!Y170*'1.Input'!$K$66</f>
        <v>0</v>
      </c>
      <c r="Z97" s="160">
        <f>'2.Flux de deseuri'!Z170*'1.Input'!$K$66</f>
        <v>0</v>
      </c>
      <c r="AA97" s="24"/>
      <c r="AB97" s="20"/>
    </row>
    <row r="98" spans="1:28" x14ac:dyDescent="0.2">
      <c r="A98" s="20"/>
      <c r="B98" s="75">
        <f t="shared" si="33"/>
        <v>75</v>
      </c>
      <c r="C98" s="31" t="s">
        <v>134</v>
      </c>
      <c r="D98" s="31"/>
      <c r="E98" s="31"/>
      <c r="F98" s="31"/>
      <c r="G98" s="31"/>
      <c r="H98" s="4"/>
      <c r="I98" s="70" t="s">
        <v>121</v>
      </c>
      <c r="J98" s="33"/>
      <c r="K98" s="33"/>
      <c r="L98" s="33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24"/>
      <c r="AB98" s="20"/>
    </row>
    <row r="99" spans="1:28" ht="27.75" customHeight="1" x14ac:dyDescent="0.2">
      <c r="A99" s="20"/>
      <c r="B99" s="75">
        <f t="shared" si="33"/>
        <v>76</v>
      </c>
      <c r="C99" s="156" t="s">
        <v>142</v>
      </c>
      <c r="D99" s="157"/>
      <c r="E99" s="157"/>
      <c r="F99" s="157"/>
      <c r="G99" s="158"/>
      <c r="H99" s="79"/>
      <c r="I99" s="80" t="s">
        <v>121</v>
      </c>
      <c r="J99" s="33"/>
      <c r="K99" s="33"/>
      <c r="L99" s="33"/>
      <c r="M99" s="62">
        <f t="shared" ref="M99:Z99" si="35">SUM(M82:M98)</f>
        <v>0</v>
      </c>
      <c r="N99" s="62">
        <f t="shared" si="35"/>
        <v>0</v>
      </c>
      <c r="O99" s="62">
        <f t="shared" si="35"/>
        <v>0</v>
      </c>
      <c r="P99" s="62">
        <f t="shared" si="35"/>
        <v>0</v>
      </c>
      <c r="Q99" s="62">
        <f t="shared" si="35"/>
        <v>0</v>
      </c>
      <c r="R99" s="62">
        <f t="shared" si="35"/>
        <v>0</v>
      </c>
      <c r="S99" s="62">
        <f t="shared" si="35"/>
        <v>0</v>
      </c>
      <c r="T99" s="62">
        <f t="shared" si="35"/>
        <v>0</v>
      </c>
      <c r="U99" s="62">
        <f t="shared" si="35"/>
        <v>0</v>
      </c>
      <c r="V99" s="62">
        <f t="shared" si="35"/>
        <v>0</v>
      </c>
      <c r="W99" s="62">
        <f t="shared" si="35"/>
        <v>0</v>
      </c>
      <c r="X99" s="62">
        <f t="shared" si="35"/>
        <v>0</v>
      </c>
      <c r="Y99" s="62">
        <f t="shared" si="35"/>
        <v>0</v>
      </c>
      <c r="Z99" s="62">
        <f t="shared" si="35"/>
        <v>0</v>
      </c>
      <c r="AA99" s="24"/>
      <c r="AB99" s="20"/>
    </row>
    <row r="100" spans="1:28" x14ac:dyDescent="0.2">
      <c r="A100" s="20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0"/>
    </row>
    <row r="101" spans="1:28" x14ac:dyDescent="0.2">
      <c r="A101" s="20"/>
      <c r="B101" s="2">
        <f>B99+1</f>
        <v>77</v>
      </c>
      <c r="C101" s="159" t="s">
        <v>242</v>
      </c>
      <c r="D101" s="159"/>
      <c r="E101" s="159"/>
      <c r="F101" s="159"/>
      <c r="G101" s="159"/>
      <c r="H101" s="24"/>
      <c r="I101" s="80" t="s">
        <v>121</v>
      </c>
      <c r="J101" s="24"/>
      <c r="K101" s="24"/>
      <c r="L101" s="24"/>
      <c r="M101" s="63">
        <f>M78+M99</f>
        <v>0</v>
      </c>
      <c r="N101" s="63">
        <f t="shared" ref="N101:Z101" si="36">N78+N99</f>
        <v>0</v>
      </c>
      <c r="O101" s="63">
        <f t="shared" si="36"/>
        <v>0</v>
      </c>
      <c r="P101" s="63">
        <f t="shared" si="36"/>
        <v>0</v>
      </c>
      <c r="Q101" s="63">
        <f t="shared" si="36"/>
        <v>0</v>
      </c>
      <c r="R101" s="63">
        <f t="shared" si="36"/>
        <v>0</v>
      </c>
      <c r="S101" s="63">
        <f t="shared" si="36"/>
        <v>0</v>
      </c>
      <c r="T101" s="63">
        <f t="shared" si="36"/>
        <v>0</v>
      </c>
      <c r="U101" s="63">
        <f t="shared" si="36"/>
        <v>0</v>
      </c>
      <c r="V101" s="63">
        <f t="shared" si="36"/>
        <v>0</v>
      </c>
      <c r="W101" s="63">
        <f t="shared" si="36"/>
        <v>0</v>
      </c>
      <c r="X101" s="63">
        <f t="shared" si="36"/>
        <v>0</v>
      </c>
      <c r="Y101" s="63">
        <f t="shared" si="36"/>
        <v>0</v>
      </c>
      <c r="Z101" s="63">
        <f t="shared" si="36"/>
        <v>0</v>
      </c>
      <c r="AA101" s="24"/>
      <c r="AB101" s="20"/>
    </row>
    <row r="102" spans="1:28" x14ac:dyDescent="0.2">
      <c r="A102" s="20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0"/>
    </row>
    <row r="103" spans="1:28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</row>
  </sheetData>
  <sheetProtection algorithmName="SHA-512" hashValue="bhwwmBKZk8CtP5lZUlueSeh/JfUFX2UnPxw4n+I6ffhFSPE4UeMo79zyD0hVeoL8sc+2cQ2eUCcepRFwpjYckA==" saltValue="Wsjap6DxUT53JePgu/xu4A==" spinCount="100000" sheet="1" objects="1" scenarios="1"/>
  <mergeCells count="88">
    <mergeCell ref="C101:G101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99:G99"/>
    <mergeCell ref="C88:G88"/>
    <mergeCell ref="C45:G45"/>
    <mergeCell ref="C46:G46"/>
    <mergeCell ref="C47:G47"/>
    <mergeCell ref="C50:G50"/>
    <mergeCell ref="C56:G56"/>
    <mergeCell ref="C57:G57"/>
    <mergeCell ref="C51:G51"/>
    <mergeCell ref="C52:G52"/>
    <mergeCell ref="C53:G53"/>
    <mergeCell ref="C54:G54"/>
    <mergeCell ref="C83:G83"/>
    <mergeCell ref="C84:G84"/>
    <mergeCell ref="C85:G85"/>
    <mergeCell ref="C86:G86"/>
    <mergeCell ref="C87:G87"/>
    <mergeCell ref="C34:G34"/>
    <mergeCell ref="C40:G40"/>
    <mergeCell ref="C41:G41"/>
    <mergeCell ref="C42:G42"/>
    <mergeCell ref="C43:G43"/>
    <mergeCell ref="C37:G37"/>
    <mergeCell ref="C38:G38"/>
    <mergeCell ref="C29:G29"/>
    <mergeCell ref="C30:G30"/>
    <mergeCell ref="C31:G31"/>
    <mergeCell ref="C32:G32"/>
    <mergeCell ref="C33:G33"/>
    <mergeCell ref="C81:G81"/>
    <mergeCell ref="C82:G82"/>
    <mergeCell ref="C63:H63"/>
    <mergeCell ref="C48:G48"/>
    <mergeCell ref="C49:G49"/>
    <mergeCell ref="C55:G55"/>
    <mergeCell ref="C58:G58"/>
    <mergeCell ref="C70:G70"/>
    <mergeCell ref="C60:G60"/>
    <mergeCell ref="C68:G68"/>
    <mergeCell ref="C69:G69"/>
    <mergeCell ref="C71:G71"/>
    <mergeCell ref="C72:G72"/>
    <mergeCell ref="C73:G73"/>
    <mergeCell ref="C78:G78"/>
    <mergeCell ref="C74:G74"/>
    <mergeCell ref="C75:G75"/>
    <mergeCell ref="C76:G76"/>
    <mergeCell ref="C77:G77"/>
    <mergeCell ref="C23:G23"/>
    <mergeCell ref="C17:G17"/>
    <mergeCell ref="C22:G22"/>
    <mergeCell ref="C44:G44"/>
    <mergeCell ref="C28:G28"/>
    <mergeCell ref="C65:G65"/>
    <mergeCell ref="C66:G66"/>
    <mergeCell ref="C67:G67"/>
    <mergeCell ref="C25:G25"/>
    <mergeCell ref="C26:G26"/>
    <mergeCell ref="C27:G27"/>
    <mergeCell ref="C35:G35"/>
    <mergeCell ref="C36:G36"/>
    <mergeCell ref="D3:I3"/>
    <mergeCell ref="M3:N3"/>
    <mergeCell ref="P3:Z3"/>
    <mergeCell ref="D4:I4"/>
    <mergeCell ref="C8:H8"/>
    <mergeCell ref="C10:G10"/>
    <mergeCell ref="C11:G11"/>
    <mergeCell ref="C12:G12"/>
    <mergeCell ref="C13:G13"/>
    <mergeCell ref="C21:G21"/>
    <mergeCell ref="C20:G20"/>
    <mergeCell ref="C14:G14"/>
    <mergeCell ref="C15:G15"/>
    <mergeCell ref="C16:G16"/>
    <mergeCell ref="C18:G18"/>
    <mergeCell ref="C19:G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57"/>
  <sheetViews>
    <sheetView zoomScale="87" zoomScaleNormal="87" workbookViewId="0">
      <pane ySplit="4" topLeftCell="A128" activePane="bottomLeft" state="frozen"/>
      <selection pane="bottomLeft" activeCell="M157" sqref="M157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4.85546875" style="1" customWidth="1"/>
    <col min="8" max="8" width="4" style="1" customWidth="1"/>
    <col min="9" max="9" width="14.5703125" style="1" customWidth="1"/>
    <col min="10" max="10" width="4" style="1" customWidth="1"/>
    <col min="11" max="11" width="11.7109375" style="1" customWidth="1"/>
    <col min="12" max="12" width="3.5703125" style="1" customWidth="1"/>
    <col min="13" max="26" width="12.7109375" style="1" customWidth="1"/>
    <col min="27" max="27" width="3.28515625" style="1" customWidth="1"/>
    <col min="28" max="28" width="4.5703125" style="1" customWidth="1"/>
    <col min="29" max="29" width="4.7109375" style="1" customWidth="1"/>
    <col min="30" max="16384" width="9.140625" style="1"/>
  </cols>
  <sheetData>
    <row r="1" spans="1:29" ht="15" customHeight="1" x14ac:dyDescent="0.25">
      <c r="C1" s="69"/>
    </row>
    <row r="2" spans="1:29" ht="15" customHeight="1" x14ac:dyDescent="0.2">
      <c r="M2" s="4"/>
      <c r="N2" s="4"/>
      <c r="O2" s="80">
        <v>1</v>
      </c>
      <c r="P2" s="80">
        <f>IF(AND(O2+1&lt;='1.Input'!$I$22,'4.Tarife'!O2&gt;0),'4.Tarife'!O2+1,0)</f>
        <v>2</v>
      </c>
      <c r="Q2" s="80">
        <f>IF(AND(P2+1&lt;='1.Input'!$I$22,'4.Tarife'!P2&gt;0),'4.Tarife'!P2+1,0)</f>
        <v>0</v>
      </c>
      <c r="R2" s="80">
        <f>IF(AND(Q2+1&lt;='1.Input'!$I$22,'4.Tarife'!Q2&gt;0),'4.Tarife'!Q2+1,0)</f>
        <v>0</v>
      </c>
      <c r="S2" s="80">
        <f>IF(AND(R2+1&lt;='1.Input'!$I$22,'4.Tarife'!R2&gt;0),'4.Tarife'!R2+1,0)</f>
        <v>0</v>
      </c>
      <c r="T2" s="80">
        <f>IF(AND(S2+1&lt;='1.Input'!$I$22,'4.Tarife'!S2&gt;0),'4.Tarife'!S2+1,0)</f>
        <v>0</v>
      </c>
      <c r="U2" s="80">
        <f>IF(AND(T2+1&lt;='1.Input'!$I$22,'4.Tarife'!T2&gt;0),'4.Tarife'!T2+1,0)</f>
        <v>0</v>
      </c>
      <c r="V2" s="80">
        <f>IF(AND(U2+1&lt;='1.Input'!$I$22,'4.Tarife'!U2&gt;0),'4.Tarife'!U2+1,0)</f>
        <v>0</v>
      </c>
      <c r="W2" s="80">
        <f>IF(AND(V2+1&lt;='1.Input'!$I$22,'4.Tarife'!V2&gt;0),'4.Tarife'!V2+1,0)</f>
        <v>0</v>
      </c>
      <c r="X2" s="80">
        <f>IF(AND(W2+1&lt;='1.Input'!$I$22,'4.Tarife'!W2&gt;0),'4.Tarife'!W2+1,0)</f>
        <v>0</v>
      </c>
      <c r="Y2" s="80">
        <f>IF(AND(X2+1&lt;='1.Input'!$I$22,'4.Tarife'!X2&gt;0),'4.Tarife'!X2+1,0)</f>
        <v>0</v>
      </c>
      <c r="Z2" s="80">
        <f>IF(AND(Y2+1&lt;='1.Input'!$I$22,'4.Tarife'!Y2&gt;0),'4.Tarife'!Y2+1,0)</f>
        <v>0</v>
      </c>
      <c r="AA2" s="4"/>
      <c r="AB2" s="4"/>
    </row>
    <row r="3" spans="1:29" ht="22.5" customHeight="1" x14ac:dyDescent="0.2">
      <c r="C3" s="5" t="s">
        <v>0</v>
      </c>
      <c r="D3" s="6">
        <f>'3.O&amp;M'!D3</f>
        <v>0</v>
      </c>
      <c r="E3" s="6"/>
      <c r="F3" s="6"/>
      <c r="G3" s="6"/>
      <c r="H3" s="6"/>
      <c r="I3" s="6"/>
      <c r="J3" s="7"/>
      <c r="K3" s="7"/>
      <c r="L3" s="7"/>
      <c r="M3" s="8" t="s">
        <v>6</v>
      </c>
      <c r="N3" s="9"/>
      <c r="O3" s="10" t="s">
        <v>20</v>
      </c>
      <c r="P3" s="11" t="s">
        <v>21</v>
      </c>
      <c r="Q3" s="12"/>
      <c r="R3" s="12"/>
      <c r="S3" s="12"/>
      <c r="T3" s="12"/>
      <c r="U3" s="12"/>
      <c r="V3" s="12"/>
      <c r="W3" s="12"/>
      <c r="X3" s="12"/>
      <c r="Y3" s="12"/>
      <c r="Z3" s="13"/>
      <c r="AA3" s="14"/>
      <c r="AB3" s="4"/>
    </row>
    <row r="4" spans="1:29" ht="21" customHeight="1" x14ac:dyDescent="0.2">
      <c r="C4" s="5" t="s">
        <v>1</v>
      </c>
      <c r="D4" s="15">
        <f>'3.O&amp;M'!D4</f>
        <v>0</v>
      </c>
      <c r="E4" s="16"/>
      <c r="F4" s="16"/>
      <c r="G4" s="16"/>
      <c r="H4" s="16"/>
      <c r="I4" s="17"/>
      <c r="J4" s="7"/>
      <c r="K4" s="7"/>
      <c r="L4" s="7"/>
      <c r="M4" s="18">
        <f>'1.Input'!M5</f>
        <v>2020</v>
      </c>
      <c r="N4" s="18">
        <f>'1.Input'!N5</f>
        <v>2021</v>
      </c>
      <c r="O4" s="18">
        <f>'1.Input'!O5</f>
        <v>2022</v>
      </c>
      <c r="P4" s="18">
        <f>'1.Input'!P5</f>
        <v>2023</v>
      </c>
      <c r="Q4" s="18">
        <f>'1.Input'!Q5</f>
        <v>2024</v>
      </c>
      <c r="R4" s="18">
        <f>'1.Input'!R5</f>
        <v>2025</v>
      </c>
      <c r="S4" s="18">
        <f>'1.Input'!S5</f>
        <v>2026</v>
      </c>
      <c r="T4" s="18">
        <f>'1.Input'!T5</f>
        <v>2027</v>
      </c>
      <c r="U4" s="18">
        <f>'1.Input'!U5</f>
        <v>2028</v>
      </c>
      <c r="V4" s="18">
        <f>'1.Input'!V5</f>
        <v>2029</v>
      </c>
      <c r="W4" s="18">
        <f>'1.Input'!W5</f>
        <v>2030</v>
      </c>
      <c r="X4" s="18">
        <f>'1.Input'!X5</f>
        <v>2031</v>
      </c>
      <c r="Y4" s="18">
        <f>'1.Input'!Y5</f>
        <v>2032</v>
      </c>
      <c r="Z4" s="18">
        <f>'1.Input'!Z5</f>
        <v>2033</v>
      </c>
      <c r="AA4" s="19"/>
      <c r="AB4" s="4"/>
    </row>
    <row r="7" spans="1:29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9" ht="15.75" customHeight="1" thickBot="1" x14ac:dyDescent="0.25">
      <c r="A8" s="20"/>
      <c r="B8" s="21"/>
      <c r="C8" s="22" t="s">
        <v>74</v>
      </c>
      <c r="D8" s="22"/>
      <c r="E8" s="22"/>
      <c r="F8" s="22"/>
      <c r="G8" s="22"/>
      <c r="H8" s="22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9" ht="15.75" customHeight="1" x14ac:dyDescent="0.2">
      <c r="A9" s="20"/>
      <c r="B9" s="21"/>
      <c r="C9" s="162"/>
      <c r="D9" s="162"/>
      <c r="E9" s="162"/>
      <c r="F9" s="162"/>
      <c r="G9" s="162"/>
      <c r="H9" s="162"/>
      <c r="AB9" s="20"/>
    </row>
    <row r="10" spans="1:29" s="24" customForma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"/>
    </row>
    <row r="11" spans="1:29" s="24" customFormat="1" x14ac:dyDescent="0.2">
      <c r="A11" s="20"/>
      <c r="B11" s="20"/>
      <c r="C11" s="163" t="s">
        <v>160</v>
      </c>
      <c r="D11" s="163"/>
      <c r="E11" s="163"/>
      <c r="F11" s="163"/>
      <c r="G11" s="163"/>
      <c r="H11" s="163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1"/>
    </row>
    <row r="12" spans="1:29" s="24" customForma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1"/>
    </row>
    <row r="13" spans="1:29" s="24" customFormat="1" ht="23.25" customHeight="1" x14ac:dyDescent="0.2">
      <c r="A13" s="20"/>
      <c r="B13" s="2"/>
      <c r="C13" s="41" t="s">
        <v>150</v>
      </c>
      <c r="D13" s="41"/>
      <c r="E13" s="41"/>
      <c r="F13" s="41"/>
      <c r="G13" s="41"/>
      <c r="AB13" s="20"/>
      <c r="AC13" s="1"/>
    </row>
    <row r="14" spans="1:29" s="24" customFormat="1" ht="15.75" customHeight="1" x14ac:dyDescent="0.2">
      <c r="A14" s="20"/>
      <c r="B14" s="2">
        <v>1</v>
      </c>
      <c r="C14" s="26" t="s">
        <v>86</v>
      </c>
      <c r="D14" s="27"/>
      <c r="E14" s="27"/>
      <c r="F14" s="27"/>
      <c r="G14" s="28"/>
      <c r="I14" s="39" t="s">
        <v>76</v>
      </c>
      <c r="M14" s="185">
        <f>'2.Flux de deseuri'!M59</f>
        <v>0</v>
      </c>
      <c r="N14" s="185">
        <f>'2.Flux de deseuri'!N59</f>
        <v>0</v>
      </c>
      <c r="O14" s="185">
        <f>'2.Flux de deseuri'!O59</f>
        <v>0</v>
      </c>
      <c r="P14" s="185">
        <f>'2.Flux de deseuri'!P59</f>
        <v>0</v>
      </c>
      <c r="Q14" s="185">
        <f>'2.Flux de deseuri'!Q59</f>
        <v>0</v>
      </c>
      <c r="R14" s="185">
        <f>'2.Flux de deseuri'!R59</f>
        <v>0</v>
      </c>
      <c r="S14" s="185">
        <f>'2.Flux de deseuri'!S59</f>
        <v>0</v>
      </c>
      <c r="T14" s="185">
        <f>'2.Flux de deseuri'!T59</f>
        <v>0</v>
      </c>
      <c r="U14" s="185">
        <f>'2.Flux de deseuri'!U59</f>
        <v>0</v>
      </c>
      <c r="V14" s="185">
        <f>'2.Flux de deseuri'!V59</f>
        <v>0</v>
      </c>
      <c r="W14" s="185">
        <f>'2.Flux de deseuri'!W59</f>
        <v>0</v>
      </c>
      <c r="X14" s="185">
        <f>'2.Flux de deseuri'!X59</f>
        <v>0</v>
      </c>
      <c r="Y14" s="185">
        <f>'2.Flux de deseuri'!Y59</f>
        <v>0</v>
      </c>
      <c r="Z14" s="185">
        <f>'2.Flux de deseuri'!Z59</f>
        <v>0</v>
      </c>
      <c r="AB14" s="20"/>
      <c r="AC14" s="1"/>
    </row>
    <row r="15" spans="1:29" s="24" customFormat="1" ht="25.5" customHeight="1" x14ac:dyDescent="0.2">
      <c r="A15" s="20"/>
      <c r="B15" s="75">
        <f>B14+1</f>
        <v>2</v>
      </c>
      <c r="C15" s="26" t="s">
        <v>151</v>
      </c>
      <c r="D15" s="27"/>
      <c r="E15" s="27"/>
      <c r="F15" s="27"/>
      <c r="G15" s="28"/>
      <c r="H15" s="4"/>
      <c r="I15" s="70" t="s">
        <v>121</v>
      </c>
      <c r="J15" s="4"/>
      <c r="K15" s="4"/>
      <c r="L15" s="4"/>
      <c r="M15" s="186">
        <f>'3.O&amp;M'!M23</f>
        <v>0</v>
      </c>
      <c r="N15" s="186">
        <f>'3.O&amp;M'!N23</f>
        <v>0</v>
      </c>
      <c r="O15" s="186">
        <f>'3.O&amp;M'!O23</f>
        <v>0</v>
      </c>
      <c r="P15" s="186">
        <f>'3.O&amp;M'!P23</f>
        <v>0</v>
      </c>
      <c r="Q15" s="186">
        <f>'3.O&amp;M'!Q23</f>
        <v>0</v>
      </c>
      <c r="R15" s="186">
        <f>'3.O&amp;M'!R23</f>
        <v>0</v>
      </c>
      <c r="S15" s="186">
        <f>'3.O&amp;M'!S23</f>
        <v>0</v>
      </c>
      <c r="T15" s="186">
        <f>'3.O&amp;M'!T23</f>
        <v>0</v>
      </c>
      <c r="U15" s="186">
        <f>'3.O&amp;M'!U23</f>
        <v>0</v>
      </c>
      <c r="V15" s="186">
        <f>'3.O&amp;M'!V23</f>
        <v>0</v>
      </c>
      <c r="W15" s="186">
        <f>'3.O&amp;M'!W23</f>
        <v>0</v>
      </c>
      <c r="X15" s="186">
        <f>'3.O&amp;M'!X23</f>
        <v>0</v>
      </c>
      <c r="Y15" s="186">
        <f>'3.O&amp;M'!Y23</f>
        <v>0</v>
      </c>
      <c r="Z15" s="186">
        <f>'3.O&amp;M'!Z23</f>
        <v>0</v>
      </c>
      <c r="AB15" s="20"/>
      <c r="AC15" s="1"/>
    </row>
    <row r="16" spans="1:29" s="83" customFormat="1" ht="15" x14ac:dyDescent="0.25">
      <c r="A16" s="76"/>
      <c r="B16" s="75">
        <f>B15+1</f>
        <v>3</v>
      </c>
      <c r="C16" s="31" t="s">
        <v>152</v>
      </c>
      <c r="D16" s="31"/>
      <c r="E16" s="31"/>
      <c r="F16" s="31"/>
      <c r="G16" s="31"/>
      <c r="H16" s="79"/>
      <c r="I16" s="70" t="s">
        <v>121</v>
      </c>
      <c r="J16" s="81"/>
      <c r="K16" s="81"/>
      <c r="L16" s="81"/>
      <c r="M16" s="61">
        <f>M15*'1.Input'!$K$76</f>
        <v>0</v>
      </c>
      <c r="N16" s="61">
        <f>N15*'1.Input'!$K$76</f>
        <v>0</v>
      </c>
      <c r="O16" s="61">
        <f>O15*'1.Input'!$K$76</f>
        <v>0</v>
      </c>
      <c r="P16" s="61">
        <f>P15*'1.Input'!$K$76</f>
        <v>0</v>
      </c>
      <c r="Q16" s="61">
        <f>Q15*'1.Input'!$K$76</f>
        <v>0</v>
      </c>
      <c r="R16" s="61">
        <f>R15*'1.Input'!$K$76</f>
        <v>0</v>
      </c>
      <c r="S16" s="61">
        <f>S15*'1.Input'!$K$76</f>
        <v>0</v>
      </c>
      <c r="T16" s="61">
        <f>T15*'1.Input'!$K$76</f>
        <v>0</v>
      </c>
      <c r="U16" s="61">
        <f>U15*'1.Input'!$K$76</f>
        <v>0</v>
      </c>
      <c r="V16" s="61">
        <f>V15*'1.Input'!$K$76</f>
        <v>0</v>
      </c>
      <c r="W16" s="61">
        <f>W15*'1.Input'!$K$76</f>
        <v>0</v>
      </c>
      <c r="X16" s="61">
        <f>X15*'1.Input'!$K$76</f>
        <v>0</v>
      </c>
      <c r="Y16" s="61">
        <f>Y15*'1.Input'!$K$76</f>
        <v>0</v>
      </c>
      <c r="Z16" s="61">
        <f>Z15*'1.Input'!$K$76</f>
        <v>0</v>
      </c>
      <c r="AB16" s="76"/>
      <c r="AC16" s="84"/>
    </row>
    <row r="17" spans="1:29" s="24" customFormat="1" ht="22.5" customHeight="1" x14ac:dyDescent="0.2">
      <c r="A17" s="20"/>
      <c r="B17" s="75">
        <f>B16+1</f>
        <v>4</v>
      </c>
      <c r="C17" s="156" t="s">
        <v>150</v>
      </c>
      <c r="D17" s="157"/>
      <c r="E17" s="157"/>
      <c r="F17" s="157"/>
      <c r="G17" s="158"/>
      <c r="H17" s="79"/>
      <c r="I17" s="80" t="s">
        <v>121</v>
      </c>
      <c r="J17" s="33"/>
      <c r="K17" s="33"/>
      <c r="L17" s="33"/>
      <c r="M17" s="62">
        <f>IFERROR(SUM(M15:M16)/M14,0)</f>
        <v>0</v>
      </c>
      <c r="N17" s="62">
        <f t="shared" ref="N17:Z17" si="0">IFERROR(SUM(N15:N16)/N14,0)</f>
        <v>0</v>
      </c>
      <c r="O17" s="62">
        <f t="shared" si="0"/>
        <v>0</v>
      </c>
      <c r="P17" s="62">
        <f t="shared" si="0"/>
        <v>0</v>
      </c>
      <c r="Q17" s="62">
        <f t="shared" si="0"/>
        <v>0</v>
      </c>
      <c r="R17" s="62">
        <f t="shared" si="0"/>
        <v>0</v>
      </c>
      <c r="S17" s="62">
        <f t="shared" si="0"/>
        <v>0</v>
      </c>
      <c r="T17" s="62">
        <f t="shared" si="0"/>
        <v>0</v>
      </c>
      <c r="U17" s="62">
        <f t="shared" si="0"/>
        <v>0</v>
      </c>
      <c r="V17" s="62">
        <f t="shared" si="0"/>
        <v>0</v>
      </c>
      <c r="W17" s="62">
        <f t="shared" si="0"/>
        <v>0</v>
      </c>
      <c r="X17" s="62">
        <f t="shared" si="0"/>
        <v>0</v>
      </c>
      <c r="Y17" s="62">
        <f t="shared" si="0"/>
        <v>0</v>
      </c>
      <c r="Z17" s="62">
        <f t="shared" si="0"/>
        <v>0</v>
      </c>
      <c r="AB17" s="20"/>
      <c r="AC17" s="1"/>
    </row>
    <row r="18" spans="1:29" s="24" customFormat="1" ht="24" customHeight="1" x14ac:dyDescent="0.2">
      <c r="A18" s="20"/>
      <c r="B18" s="75"/>
      <c r="C18" s="55"/>
      <c r="D18" s="55"/>
      <c r="E18" s="55"/>
      <c r="F18" s="55"/>
      <c r="G18" s="55"/>
      <c r="H18" s="4"/>
      <c r="I18" s="33"/>
      <c r="J18" s="33"/>
      <c r="K18" s="33"/>
      <c r="L18" s="33"/>
      <c r="M18" s="151"/>
      <c r="N18" s="151"/>
      <c r="O18" s="151"/>
      <c r="P18" s="151"/>
      <c r="Q18" s="151"/>
      <c r="R18" s="60"/>
      <c r="S18" s="60"/>
      <c r="T18" s="60"/>
      <c r="U18" s="60"/>
      <c r="V18" s="60"/>
      <c r="W18" s="60"/>
      <c r="X18" s="60"/>
      <c r="Y18" s="60"/>
      <c r="Z18" s="60"/>
      <c r="AB18" s="20"/>
      <c r="AC18" s="1"/>
    </row>
    <row r="19" spans="1:29" s="24" customFormat="1" ht="29.25" customHeight="1" x14ac:dyDescent="0.2">
      <c r="A19" s="20"/>
      <c r="B19" s="2"/>
      <c r="C19" s="41" t="s">
        <v>219</v>
      </c>
      <c r="D19" s="41"/>
      <c r="E19" s="41"/>
      <c r="F19" s="41"/>
      <c r="G19" s="41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B19" s="20"/>
      <c r="AC19" s="1"/>
    </row>
    <row r="20" spans="1:29" s="24" customFormat="1" ht="14.25" customHeight="1" x14ac:dyDescent="0.2">
      <c r="A20" s="20"/>
      <c r="B20" s="75">
        <f>B17+1</f>
        <v>5</v>
      </c>
      <c r="C20" s="26" t="s">
        <v>87</v>
      </c>
      <c r="D20" s="27"/>
      <c r="E20" s="27"/>
      <c r="F20" s="27"/>
      <c r="G20" s="28"/>
      <c r="I20" s="39" t="s">
        <v>76</v>
      </c>
      <c r="J20" s="4"/>
      <c r="K20" s="4"/>
      <c r="L20" s="4"/>
      <c r="M20" s="186">
        <f>'2.Flux de deseuri'!M63</f>
        <v>0</v>
      </c>
      <c r="N20" s="186">
        <f>'2.Flux de deseuri'!N63</f>
        <v>0</v>
      </c>
      <c r="O20" s="186">
        <f>'2.Flux de deseuri'!O63</f>
        <v>0</v>
      </c>
      <c r="P20" s="186">
        <f>'2.Flux de deseuri'!P63</f>
        <v>0</v>
      </c>
      <c r="Q20" s="186">
        <f>'2.Flux de deseuri'!Q63</f>
        <v>0</v>
      </c>
      <c r="R20" s="186">
        <f>'2.Flux de deseuri'!R63</f>
        <v>0</v>
      </c>
      <c r="S20" s="186">
        <f>'2.Flux de deseuri'!S63</f>
        <v>0</v>
      </c>
      <c r="T20" s="186">
        <f>'2.Flux de deseuri'!T63</f>
        <v>0</v>
      </c>
      <c r="U20" s="186">
        <f>'2.Flux de deseuri'!U63</f>
        <v>0</v>
      </c>
      <c r="V20" s="186">
        <f>'2.Flux de deseuri'!V63</f>
        <v>0</v>
      </c>
      <c r="W20" s="186">
        <f>'2.Flux de deseuri'!W63</f>
        <v>0</v>
      </c>
      <c r="X20" s="186">
        <f>'2.Flux de deseuri'!X63</f>
        <v>0</v>
      </c>
      <c r="Y20" s="186">
        <f>'2.Flux de deseuri'!Y63</f>
        <v>0</v>
      </c>
      <c r="Z20" s="186">
        <f>'2.Flux de deseuri'!Z63</f>
        <v>0</v>
      </c>
      <c r="AB20" s="20"/>
      <c r="AC20" s="1"/>
    </row>
    <row r="21" spans="1:29" s="24" customFormat="1" ht="18" customHeight="1" x14ac:dyDescent="0.2">
      <c r="A21" s="20"/>
      <c r="B21" s="75">
        <f>B20+1</f>
        <v>6</v>
      </c>
      <c r="C21" s="26" t="s">
        <v>157</v>
      </c>
      <c r="D21" s="27"/>
      <c r="E21" s="27"/>
      <c r="F21" s="27"/>
      <c r="G21" s="28"/>
      <c r="H21" s="4"/>
      <c r="I21" s="70" t="s">
        <v>121</v>
      </c>
      <c r="J21" s="81"/>
      <c r="K21" s="81"/>
      <c r="L21" s="81"/>
      <c r="M21" s="61">
        <f>'3.O&amp;M'!M38</f>
        <v>0</v>
      </c>
      <c r="N21" s="61">
        <f>'3.O&amp;M'!N38</f>
        <v>0</v>
      </c>
      <c r="O21" s="61">
        <f>'3.O&amp;M'!O38</f>
        <v>0</v>
      </c>
      <c r="P21" s="61">
        <f>'3.O&amp;M'!P38</f>
        <v>0</v>
      </c>
      <c r="Q21" s="61">
        <f>'3.O&amp;M'!Q38</f>
        <v>0</v>
      </c>
      <c r="R21" s="61">
        <f>'3.O&amp;M'!R38</f>
        <v>0</v>
      </c>
      <c r="S21" s="61">
        <f>'3.O&amp;M'!S38</f>
        <v>0</v>
      </c>
      <c r="T21" s="61">
        <f>'3.O&amp;M'!T38</f>
        <v>0</v>
      </c>
      <c r="U21" s="61">
        <f>'3.O&amp;M'!U38</f>
        <v>0</v>
      </c>
      <c r="V21" s="61">
        <f>'3.O&amp;M'!V38</f>
        <v>0</v>
      </c>
      <c r="W21" s="61">
        <f>'3.O&amp;M'!W38</f>
        <v>0</v>
      </c>
      <c r="X21" s="61">
        <f>'3.O&amp;M'!X38</f>
        <v>0</v>
      </c>
      <c r="Y21" s="61">
        <f>'3.O&amp;M'!Y38</f>
        <v>0</v>
      </c>
      <c r="Z21" s="61">
        <f>'3.O&amp;M'!Z38</f>
        <v>0</v>
      </c>
      <c r="AB21" s="20"/>
      <c r="AC21" s="1"/>
    </row>
    <row r="22" spans="1:29" s="24" customFormat="1" ht="14.25" customHeight="1" x14ac:dyDescent="0.2">
      <c r="A22" s="20"/>
      <c r="B22" s="75">
        <f t="shared" ref="B22:B23" si="1">B21+1</f>
        <v>7</v>
      </c>
      <c r="C22" s="31" t="s">
        <v>152</v>
      </c>
      <c r="D22" s="31"/>
      <c r="E22" s="31"/>
      <c r="F22" s="31"/>
      <c r="G22" s="31"/>
      <c r="H22" s="79"/>
      <c r="I22" s="70" t="s">
        <v>121</v>
      </c>
      <c r="J22" s="33"/>
      <c r="K22" s="33"/>
      <c r="L22" s="33"/>
      <c r="M22" s="61">
        <f>M21*'1.Input'!$K$76</f>
        <v>0</v>
      </c>
      <c r="N22" s="61">
        <f>N21*'1.Input'!$K$76</f>
        <v>0</v>
      </c>
      <c r="O22" s="61">
        <f>O21*'1.Input'!$K$76</f>
        <v>0</v>
      </c>
      <c r="P22" s="61">
        <f>P21*'1.Input'!$K$76</f>
        <v>0</v>
      </c>
      <c r="Q22" s="61">
        <f>Q21*'1.Input'!$K$76</f>
        <v>0</v>
      </c>
      <c r="R22" s="61">
        <f>R21*'1.Input'!$K$76</f>
        <v>0</v>
      </c>
      <c r="S22" s="61">
        <f>S21*'1.Input'!$K$76</f>
        <v>0</v>
      </c>
      <c r="T22" s="61">
        <f>T21*'1.Input'!$K$76</f>
        <v>0</v>
      </c>
      <c r="U22" s="61">
        <f>U21*'1.Input'!$K$76</f>
        <v>0</v>
      </c>
      <c r="V22" s="61">
        <f>V21*'1.Input'!$K$76</f>
        <v>0</v>
      </c>
      <c r="W22" s="61">
        <f>W21*'1.Input'!$K$76</f>
        <v>0</v>
      </c>
      <c r="X22" s="61">
        <f>X21*'1.Input'!$K$76</f>
        <v>0</v>
      </c>
      <c r="Y22" s="61">
        <f>Y21*'1.Input'!$K$76</f>
        <v>0</v>
      </c>
      <c r="Z22" s="61">
        <f>Z21*'1.Input'!$K$76</f>
        <v>0</v>
      </c>
      <c r="AB22" s="20"/>
      <c r="AC22" s="1"/>
    </row>
    <row r="23" spans="1:29" s="24" customFormat="1" ht="27" customHeight="1" x14ac:dyDescent="0.2">
      <c r="A23" s="20"/>
      <c r="B23" s="75">
        <f t="shared" si="1"/>
        <v>8</v>
      </c>
      <c r="C23" s="156" t="s">
        <v>219</v>
      </c>
      <c r="D23" s="157"/>
      <c r="E23" s="157"/>
      <c r="F23" s="157"/>
      <c r="G23" s="158"/>
      <c r="H23" s="79"/>
      <c r="I23" s="80" t="s">
        <v>121</v>
      </c>
      <c r="J23" s="33"/>
      <c r="K23" s="33"/>
      <c r="L23" s="33"/>
      <c r="M23" s="62">
        <f>IFERROR(SUM(M21:M22)/M20,0)</f>
        <v>0</v>
      </c>
      <c r="N23" s="62">
        <f t="shared" ref="N23:Z23" si="2">IFERROR(SUM(N21:N22)/N20,0)</f>
        <v>0</v>
      </c>
      <c r="O23" s="62">
        <f t="shared" si="2"/>
        <v>0</v>
      </c>
      <c r="P23" s="62">
        <f t="shared" si="2"/>
        <v>0</v>
      </c>
      <c r="Q23" s="62">
        <f t="shared" si="2"/>
        <v>0</v>
      </c>
      <c r="R23" s="62">
        <f t="shared" si="2"/>
        <v>0</v>
      </c>
      <c r="S23" s="62">
        <f t="shared" si="2"/>
        <v>0</v>
      </c>
      <c r="T23" s="62">
        <f t="shared" si="2"/>
        <v>0</v>
      </c>
      <c r="U23" s="62">
        <f t="shared" si="2"/>
        <v>0</v>
      </c>
      <c r="V23" s="62">
        <f t="shared" si="2"/>
        <v>0</v>
      </c>
      <c r="W23" s="62">
        <f t="shared" si="2"/>
        <v>0</v>
      </c>
      <c r="X23" s="62">
        <f t="shared" si="2"/>
        <v>0</v>
      </c>
      <c r="Y23" s="62">
        <f t="shared" si="2"/>
        <v>0</v>
      </c>
      <c r="Z23" s="62">
        <f t="shared" si="2"/>
        <v>0</v>
      </c>
      <c r="AB23" s="20"/>
      <c r="AC23" s="1"/>
    </row>
    <row r="24" spans="1:29" s="24" customFormat="1" ht="21" customHeight="1" x14ac:dyDescent="0.2">
      <c r="A24" s="20"/>
      <c r="B24" s="75"/>
      <c r="C24" s="55"/>
      <c r="D24" s="55"/>
      <c r="E24" s="55"/>
      <c r="F24" s="55"/>
      <c r="G24" s="55"/>
      <c r="H24" s="4"/>
      <c r="I24" s="33"/>
      <c r="J24" s="33"/>
      <c r="K24" s="33"/>
      <c r="L24" s="33"/>
      <c r="M24" s="151"/>
      <c r="N24" s="151"/>
      <c r="O24" s="151"/>
      <c r="P24" s="151"/>
      <c r="Q24" s="151"/>
      <c r="R24" s="60"/>
      <c r="S24" s="60"/>
      <c r="T24" s="60"/>
      <c r="U24" s="60"/>
      <c r="V24" s="60"/>
      <c r="W24" s="60"/>
      <c r="X24" s="60"/>
      <c r="Y24" s="60"/>
      <c r="Z24" s="60"/>
      <c r="AB24" s="20"/>
      <c r="AC24" s="1"/>
    </row>
    <row r="25" spans="1:29" s="24" customFormat="1" ht="24" customHeight="1" x14ac:dyDescent="0.2">
      <c r="A25" s="20"/>
      <c r="B25" s="2"/>
      <c r="C25" s="41" t="s">
        <v>220</v>
      </c>
      <c r="D25" s="41"/>
      <c r="E25" s="41"/>
      <c r="F25" s="41"/>
      <c r="G25" s="41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B25" s="20"/>
      <c r="AC25" s="1"/>
    </row>
    <row r="26" spans="1:29" s="24" customFormat="1" ht="14.25" customHeight="1" x14ac:dyDescent="0.2">
      <c r="A26" s="20"/>
      <c r="B26" s="75">
        <f>B23+1</f>
        <v>9</v>
      </c>
      <c r="C26" s="26" t="s">
        <v>158</v>
      </c>
      <c r="D26" s="27"/>
      <c r="E26" s="27"/>
      <c r="F26" s="27"/>
      <c r="G26" s="28"/>
      <c r="H26" s="4"/>
      <c r="I26" s="70" t="s">
        <v>121</v>
      </c>
      <c r="J26" s="4"/>
      <c r="K26" s="4"/>
      <c r="L26" s="4"/>
      <c r="M26" s="186">
        <f>'2.Flux de deseuri'!M79+'2.Flux de deseuri'!M75+'2.Flux de deseuri'!M71+'2.Flux de deseuri'!M67</f>
        <v>0</v>
      </c>
      <c r="N26" s="186">
        <f>'2.Flux de deseuri'!N79+'2.Flux de deseuri'!N75+'2.Flux de deseuri'!N71+'2.Flux de deseuri'!N67</f>
        <v>0</v>
      </c>
      <c r="O26" s="186">
        <f>'2.Flux de deseuri'!O79+'2.Flux de deseuri'!O75+'2.Flux de deseuri'!O71+'2.Flux de deseuri'!O67</f>
        <v>0</v>
      </c>
      <c r="P26" s="186">
        <f>'2.Flux de deseuri'!P79+'2.Flux de deseuri'!P75+'2.Flux de deseuri'!P71+'2.Flux de deseuri'!P67</f>
        <v>0</v>
      </c>
      <c r="Q26" s="186">
        <f>'2.Flux de deseuri'!Q79+'2.Flux de deseuri'!Q75+'2.Flux de deseuri'!Q71+'2.Flux de deseuri'!Q67</f>
        <v>0</v>
      </c>
      <c r="R26" s="186">
        <f>'2.Flux de deseuri'!R79+'2.Flux de deseuri'!R75+'2.Flux de deseuri'!R71+'2.Flux de deseuri'!R67</f>
        <v>0</v>
      </c>
      <c r="S26" s="186">
        <f>'2.Flux de deseuri'!S79+'2.Flux de deseuri'!S75+'2.Flux de deseuri'!S71+'2.Flux de deseuri'!S67</f>
        <v>0</v>
      </c>
      <c r="T26" s="186">
        <f>'2.Flux de deseuri'!T79+'2.Flux de deseuri'!T75+'2.Flux de deseuri'!T71+'2.Flux de deseuri'!T67</f>
        <v>0</v>
      </c>
      <c r="U26" s="186">
        <f>'2.Flux de deseuri'!U79+'2.Flux de deseuri'!U75+'2.Flux de deseuri'!U71+'2.Flux de deseuri'!U67</f>
        <v>0</v>
      </c>
      <c r="V26" s="186">
        <f>'2.Flux de deseuri'!V79+'2.Flux de deseuri'!V75+'2.Flux de deseuri'!V71+'2.Flux de deseuri'!V67</f>
        <v>0</v>
      </c>
      <c r="W26" s="186">
        <f>'2.Flux de deseuri'!W79+'2.Flux de deseuri'!W75+'2.Flux de deseuri'!W71+'2.Flux de deseuri'!W67</f>
        <v>0</v>
      </c>
      <c r="X26" s="186">
        <f>'2.Flux de deseuri'!X79+'2.Flux de deseuri'!X75+'2.Flux de deseuri'!X71+'2.Flux de deseuri'!X67</f>
        <v>0</v>
      </c>
      <c r="Y26" s="186">
        <f>'2.Flux de deseuri'!Y79+'2.Flux de deseuri'!Y75+'2.Flux de deseuri'!Y71+'2.Flux de deseuri'!Y67</f>
        <v>0</v>
      </c>
      <c r="Z26" s="186">
        <f>'2.Flux de deseuri'!Z79+'2.Flux de deseuri'!Z75+'2.Flux de deseuri'!Z71+'2.Flux de deseuri'!Z67</f>
        <v>0</v>
      </c>
      <c r="AB26" s="20"/>
      <c r="AC26" s="1"/>
    </row>
    <row r="27" spans="1:29" s="24" customFormat="1" ht="14.25" customHeight="1" x14ac:dyDescent="0.2">
      <c r="A27" s="20"/>
      <c r="B27" s="75">
        <f>B26+1</f>
        <v>10</v>
      </c>
      <c r="C27" s="26" t="s">
        <v>159</v>
      </c>
      <c r="D27" s="27"/>
      <c r="E27" s="27"/>
      <c r="F27" s="27"/>
      <c r="G27" s="28"/>
      <c r="H27" s="79"/>
      <c r="I27" s="70" t="s">
        <v>121</v>
      </c>
      <c r="J27" s="81"/>
      <c r="K27" s="81"/>
      <c r="L27" s="81"/>
      <c r="M27" s="61">
        <f>'3.O&amp;M'!M58</f>
        <v>0</v>
      </c>
      <c r="N27" s="61">
        <f>'3.O&amp;M'!N58</f>
        <v>0</v>
      </c>
      <c r="O27" s="61">
        <f>'3.O&amp;M'!O58</f>
        <v>0</v>
      </c>
      <c r="P27" s="61">
        <f>'3.O&amp;M'!P58</f>
        <v>0</v>
      </c>
      <c r="Q27" s="61">
        <f>'3.O&amp;M'!Q58</f>
        <v>0</v>
      </c>
      <c r="R27" s="61">
        <f>'3.O&amp;M'!R58</f>
        <v>0</v>
      </c>
      <c r="S27" s="61">
        <f>'3.O&amp;M'!S58</f>
        <v>0</v>
      </c>
      <c r="T27" s="61">
        <f>'3.O&amp;M'!T58</f>
        <v>0</v>
      </c>
      <c r="U27" s="61">
        <f>'3.O&amp;M'!U58</f>
        <v>0</v>
      </c>
      <c r="V27" s="61">
        <f>'3.O&amp;M'!V58</f>
        <v>0</v>
      </c>
      <c r="W27" s="61">
        <f>'3.O&amp;M'!W58</f>
        <v>0</v>
      </c>
      <c r="X27" s="61">
        <f>'3.O&amp;M'!X58</f>
        <v>0</v>
      </c>
      <c r="Y27" s="61">
        <f>'3.O&amp;M'!Y58</f>
        <v>0</v>
      </c>
      <c r="Z27" s="61">
        <f>'3.O&amp;M'!Z58</f>
        <v>0</v>
      </c>
      <c r="AB27" s="20"/>
      <c r="AC27" s="1"/>
    </row>
    <row r="28" spans="1:29" s="24" customFormat="1" ht="14.25" customHeight="1" x14ac:dyDescent="0.2">
      <c r="A28" s="20"/>
      <c r="B28" s="75">
        <f t="shared" ref="B28:B29" si="3">B27+1</f>
        <v>11</v>
      </c>
      <c r="C28" s="31" t="s">
        <v>152</v>
      </c>
      <c r="D28" s="31"/>
      <c r="E28" s="31"/>
      <c r="F28" s="31"/>
      <c r="G28" s="31"/>
      <c r="H28" s="4"/>
      <c r="I28" s="70" t="s">
        <v>121</v>
      </c>
      <c r="J28" s="33"/>
      <c r="K28" s="33"/>
      <c r="L28" s="33"/>
      <c r="M28" s="61">
        <f>M27*'1.Input'!$K$76</f>
        <v>0</v>
      </c>
      <c r="N28" s="61">
        <f>N27*'1.Input'!$K$76</f>
        <v>0</v>
      </c>
      <c r="O28" s="61">
        <f>O27*'1.Input'!$K$76</f>
        <v>0</v>
      </c>
      <c r="P28" s="61">
        <f>P27*'1.Input'!$K$76</f>
        <v>0</v>
      </c>
      <c r="Q28" s="61">
        <f>Q27*'1.Input'!$K$76</f>
        <v>0</v>
      </c>
      <c r="R28" s="61">
        <f>R27*'1.Input'!$K$76</f>
        <v>0</v>
      </c>
      <c r="S28" s="61">
        <f>S27*'1.Input'!$K$76</f>
        <v>0</v>
      </c>
      <c r="T28" s="61">
        <f>T27*'1.Input'!$K$76</f>
        <v>0</v>
      </c>
      <c r="U28" s="61">
        <f>U27*'1.Input'!$K$76</f>
        <v>0</v>
      </c>
      <c r="V28" s="61">
        <f>V27*'1.Input'!$K$76</f>
        <v>0</v>
      </c>
      <c r="W28" s="61">
        <f>W27*'1.Input'!$K$76</f>
        <v>0</v>
      </c>
      <c r="X28" s="61">
        <f>X27*'1.Input'!$K$76</f>
        <v>0</v>
      </c>
      <c r="Y28" s="61">
        <f>Y27*'1.Input'!$K$76</f>
        <v>0</v>
      </c>
      <c r="Z28" s="61">
        <f>Z27*'1.Input'!$K$76</f>
        <v>0</v>
      </c>
      <c r="AB28" s="20"/>
      <c r="AC28" s="1"/>
    </row>
    <row r="29" spans="1:29" s="24" customFormat="1" ht="25.5" customHeight="1" x14ac:dyDescent="0.2">
      <c r="A29" s="20"/>
      <c r="B29" s="75">
        <f t="shared" si="3"/>
        <v>12</v>
      </c>
      <c r="C29" s="156" t="s">
        <v>220</v>
      </c>
      <c r="D29" s="157"/>
      <c r="E29" s="157"/>
      <c r="F29" s="157"/>
      <c r="G29" s="158"/>
      <c r="H29" s="79"/>
      <c r="I29" s="80" t="s">
        <v>121</v>
      </c>
      <c r="J29" s="33"/>
      <c r="K29" s="33"/>
      <c r="L29" s="33"/>
      <c r="M29" s="62">
        <f>IF(M26&gt;0,SUM(M27:M28)/M26,0)</f>
        <v>0</v>
      </c>
      <c r="N29" s="62">
        <f t="shared" ref="N29:Z29" si="4">IF(N26&gt;0,SUM(N27:N28)/N26,0)</f>
        <v>0</v>
      </c>
      <c r="O29" s="62">
        <f t="shared" si="4"/>
        <v>0</v>
      </c>
      <c r="P29" s="62">
        <f t="shared" si="4"/>
        <v>0</v>
      </c>
      <c r="Q29" s="62">
        <f t="shared" si="4"/>
        <v>0</v>
      </c>
      <c r="R29" s="62">
        <f t="shared" si="4"/>
        <v>0</v>
      </c>
      <c r="S29" s="62">
        <f t="shared" si="4"/>
        <v>0</v>
      </c>
      <c r="T29" s="62">
        <f t="shared" si="4"/>
        <v>0</v>
      </c>
      <c r="U29" s="62">
        <f t="shared" si="4"/>
        <v>0</v>
      </c>
      <c r="V29" s="62">
        <f t="shared" si="4"/>
        <v>0</v>
      </c>
      <c r="W29" s="62">
        <f t="shared" si="4"/>
        <v>0</v>
      </c>
      <c r="X29" s="62">
        <f t="shared" si="4"/>
        <v>0</v>
      </c>
      <c r="Y29" s="62">
        <f t="shared" si="4"/>
        <v>0</v>
      </c>
      <c r="Z29" s="62">
        <f t="shared" si="4"/>
        <v>0</v>
      </c>
      <c r="AB29" s="20"/>
    </row>
    <row r="30" spans="1:29" s="24" customForma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</row>
    <row r="31" spans="1:29" x14ac:dyDescent="0.2">
      <c r="A31" s="20"/>
      <c r="B31" s="20"/>
      <c r="C31" s="163" t="s">
        <v>161</v>
      </c>
      <c r="D31" s="163"/>
      <c r="E31" s="163"/>
      <c r="F31" s="163"/>
      <c r="G31" s="163"/>
      <c r="H31" s="163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</row>
    <row r="32" spans="1:29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</row>
    <row r="33" spans="1:28" ht="24.75" customHeight="1" x14ac:dyDescent="0.2">
      <c r="A33" s="20"/>
      <c r="C33" s="41" t="s">
        <v>162</v>
      </c>
      <c r="D33" s="41"/>
      <c r="E33" s="41"/>
      <c r="F33" s="41"/>
      <c r="G33" s="41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0"/>
    </row>
    <row r="34" spans="1:28" ht="14.25" customHeight="1" x14ac:dyDescent="0.2">
      <c r="A34" s="20"/>
      <c r="B34" s="2">
        <f>B29+1</f>
        <v>13</v>
      </c>
      <c r="C34" s="26" t="s">
        <v>163</v>
      </c>
      <c r="D34" s="27"/>
      <c r="E34" s="27"/>
      <c r="F34" s="27"/>
      <c r="G34" s="28"/>
      <c r="H34" s="24"/>
      <c r="I34" s="39" t="s">
        <v>76</v>
      </c>
      <c r="J34" s="24"/>
      <c r="K34" s="24"/>
      <c r="L34" s="24"/>
      <c r="M34" s="165">
        <f>'2.Flux de deseuri'!M88</f>
        <v>0</v>
      </c>
      <c r="N34" s="165">
        <f>'2.Flux de deseuri'!N88</f>
        <v>0</v>
      </c>
      <c r="O34" s="185">
        <f>'2.Flux de deseuri'!O88</f>
        <v>0</v>
      </c>
      <c r="P34" s="185">
        <f>'2.Flux de deseuri'!P88</f>
        <v>0</v>
      </c>
      <c r="Q34" s="185">
        <f>'2.Flux de deseuri'!Q88</f>
        <v>0</v>
      </c>
      <c r="R34" s="185">
        <f>'2.Flux de deseuri'!R88</f>
        <v>0</v>
      </c>
      <c r="S34" s="185">
        <f>'2.Flux de deseuri'!S88</f>
        <v>0</v>
      </c>
      <c r="T34" s="185">
        <f>'2.Flux de deseuri'!T88</f>
        <v>0</v>
      </c>
      <c r="U34" s="185">
        <f>'2.Flux de deseuri'!U88</f>
        <v>0</v>
      </c>
      <c r="V34" s="185">
        <f>'2.Flux de deseuri'!V88</f>
        <v>0</v>
      </c>
      <c r="W34" s="185">
        <f>'2.Flux de deseuri'!W88</f>
        <v>0</v>
      </c>
      <c r="X34" s="185">
        <f>'2.Flux de deseuri'!X88</f>
        <v>0</v>
      </c>
      <c r="Y34" s="185">
        <f>'2.Flux de deseuri'!Y88</f>
        <v>0</v>
      </c>
      <c r="Z34" s="185">
        <f>'2.Flux de deseuri'!Z88</f>
        <v>0</v>
      </c>
      <c r="AA34" s="24"/>
      <c r="AB34" s="20"/>
    </row>
    <row r="35" spans="1:28" ht="15" customHeight="1" x14ac:dyDescent="0.2">
      <c r="A35" s="20"/>
      <c r="B35" s="75">
        <f>B34+1</f>
        <v>14</v>
      </c>
      <c r="C35" s="102" t="s">
        <v>164</v>
      </c>
      <c r="D35" s="103"/>
      <c r="E35" s="103"/>
      <c r="F35" s="103"/>
      <c r="G35" s="104"/>
      <c r="H35" s="4"/>
      <c r="I35" s="39" t="s">
        <v>76</v>
      </c>
      <c r="J35" s="4"/>
      <c r="K35" s="4"/>
      <c r="L35" s="4"/>
      <c r="M35" s="160">
        <f>IFERROR(M34*('2.Flux de deseuri'!M60+'2.Flux de deseuri'!M61)/'2.Flux de deseuri'!M59,0)</f>
        <v>0</v>
      </c>
      <c r="N35" s="160">
        <f>IFERROR(N34*('2.Flux de deseuri'!N60+'2.Flux de deseuri'!N61)/'2.Flux de deseuri'!N59,0)</f>
        <v>0</v>
      </c>
      <c r="O35" s="186">
        <f>IFERROR(O34*('2.Flux de deseuri'!O60+'2.Flux de deseuri'!O61)/'2.Flux de deseuri'!O59,0)</f>
        <v>0</v>
      </c>
      <c r="P35" s="186">
        <f>IFERROR(P34*('2.Flux de deseuri'!P60+'2.Flux de deseuri'!P61)/'2.Flux de deseuri'!P59,0)</f>
        <v>0</v>
      </c>
      <c r="Q35" s="186">
        <f>IFERROR(Q34*('2.Flux de deseuri'!Q60+'2.Flux de deseuri'!Q61)/'2.Flux de deseuri'!Q59,0)</f>
        <v>0</v>
      </c>
      <c r="R35" s="186">
        <f>IFERROR(R34*('2.Flux de deseuri'!R60+'2.Flux de deseuri'!R61)/'2.Flux de deseuri'!R59,0)</f>
        <v>0</v>
      </c>
      <c r="S35" s="186">
        <f>IFERROR(S34*('2.Flux de deseuri'!S60+'2.Flux de deseuri'!S61)/'2.Flux de deseuri'!S59,0)</f>
        <v>0</v>
      </c>
      <c r="T35" s="186">
        <f>IFERROR(T34*('2.Flux de deseuri'!T60+'2.Flux de deseuri'!T61)/'2.Flux de deseuri'!T59,0)</f>
        <v>0</v>
      </c>
      <c r="U35" s="186">
        <f>IFERROR(U34*('2.Flux de deseuri'!U60+'2.Flux de deseuri'!U61)/'2.Flux de deseuri'!U59,0)</f>
        <v>0</v>
      </c>
      <c r="V35" s="186">
        <f>IFERROR(V34*('2.Flux de deseuri'!V60+'2.Flux de deseuri'!V61)/'2.Flux de deseuri'!V59,0)</f>
        <v>0</v>
      </c>
      <c r="W35" s="186">
        <f>IFERROR(W34*('2.Flux de deseuri'!W60+'2.Flux de deseuri'!W61)/'2.Flux de deseuri'!W59,0)</f>
        <v>0</v>
      </c>
      <c r="X35" s="186">
        <f>IFERROR(X34*('2.Flux de deseuri'!X60+'2.Flux de deseuri'!X61)/'2.Flux de deseuri'!X59,0)</f>
        <v>0</v>
      </c>
      <c r="Y35" s="186">
        <f>IFERROR(Y34*('2.Flux de deseuri'!Y60+'2.Flux de deseuri'!Y61)/'2.Flux de deseuri'!Y59,0)</f>
        <v>0</v>
      </c>
      <c r="Z35" s="186">
        <f>IFERROR(Z34*('2.Flux de deseuri'!Z60+'2.Flux de deseuri'!Z61)/'2.Flux de deseuri'!Z59,0)</f>
        <v>0</v>
      </c>
      <c r="AA35" s="24"/>
      <c r="AB35" s="20"/>
    </row>
    <row r="36" spans="1:28" ht="15.75" customHeight="1" x14ac:dyDescent="0.2">
      <c r="A36" s="20"/>
      <c r="B36" s="75">
        <f>B35+1</f>
        <v>15</v>
      </c>
      <c r="C36" s="102" t="s">
        <v>165</v>
      </c>
      <c r="D36" s="103"/>
      <c r="E36" s="103"/>
      <c r="F36" s="103"/>
      <c r="G36" s="104"/>
      <c r="H36" s="4"/>
      <c r="I36" s="39" t="s">
        <v>76</v>
      </c>
      <c r="J36" s="4"/>
      <c r="K36" s="4"/>
      <c r="L36" s="4"/>
      <c r="M36" s="160">
        <f>M34-M35</f>
        <v>0</v>
      </c>
      <c r="N36" s="160">
        <f t="shared" ref="N36:Z36" si="5">N34-N35</f>
        <v>0</v>
      </c>
      <c r="O36" s="186">
        <f t="shared" si="5"/>
        <v>0</v>
      </c>
      <c r="P36" s="186">
        <f t="shared" si="5"/>
        <v>0</v>
      </c>
      <c r="Q36" s="186">
        <f t="shared" si="5"/>
        <v>0</v>
      </c>
      <c r="R36" s="186">
        <f t="shared" si="5"/>
        <v>0</v>
      </c>
      <c r="S36" s="186">
        <f t="shared" si="5"/>
        <v>0</v>
      </c>
      <c r="T36" s="186">
        <f t="shared" si="5"/>
        <v>0</v>
      </c>
      <c r="U36" s="186">
        <f t="shared" si="5"/>
        <v>0</v>
      </c>
      <c r="V36" s="186">
        <f t="shared" si="5"/>
        <v>0</v>
      </c>
      <c r="W36" s="186">
        <f t="shared" si="5"/>
        <v>0</v>
      </c>
      <c r="X36" s="186">
        <f t="shared" si="5"/>
        <v>0</v>
      </c>
      <c r="Y36" s="186">
        <f t="shared" si="5"/>
        <v>0</v>
      </c>
      <c r="Z36" s="186">
        <f t="shared" si="5"/>
        <v>0</v>
      </c>
      <c r="AA36" s="24"/>
      <c r="AB36" s="20"/>
    </row>
    <row r="37" spans="1:28" ht="20.25" customHeight="1" x14ac:dyDescent="0.2">
      <c r="A37" s="20"/>
      <c r="B37" s="75">
        <f t="shared" ref="B37:B39" si="6">B36+1</f>
        <v>16</v>
      </c>
      <c r="C37" s="26" t="s">
        <v>166</v>
      </c>
      <c r="D37" s="27"/>
      <c r="E37" s="27"/>
      <c r="F37" s="27"/>
      <c r="G37" s="28"/>
      <c r="H37" s="4"/>
      <c r="I37" s="70" t="s">
        <v>121</v>
      </c>
      <c r="J37" s="4"/>
      <c r="K37" s="4"/>
      <c r="L37" s="4"/>
      <c r="M37" s="155">
        <f>M34*'1.Input'!$K$60</f>
        <v>0</v>
      </c>
      <c r="N37" s="155">
        <f>N34*'1.Input'!$K$60</f>
        <v>0</v>
      </c>
      <c r="O37" s="186">
        <f>O34*'1.Input'!$K$60</f>
        <v>0</v>
      </c>
      <c r="P37" s="186">
        <f>P34*'1.Input'!$K$60</f>
        <v>0</v>
      </c>
      <c r="Q37" s="186">
        <f>Q34*'1.Input'!$K$60</f>
        <v>0</v>
      </c>
      <c r="R37" s="186">
        <f>R34*'1.Input'!$K$60</f>
        <v>0</v>
      </c>
      <c r="S37" s="186">
        <f>S34*'1.Input'!$K$60</f>
        <v>0</v>
      </c>
      <c r="T37" s="186">
        <f>T34*'1.Input'!$K$60</f>
        <v>0</v>
      </c>
      <c r="U37" s="186">
        <f>U34*'1.Input'!$K$60</f>
        <v>0</v>
      </c>
      <c r="V37" s="186">
        <f>V34*'1.Input'!$K$60</f>
        <v>0</v>
      </c>
      <c r="W37" s="186">
        <f>W34*'1.Input'!$K$60</f>
        <v>0</v>
      </c>
      <c r="X37" s="186">
        <f>X34*'1.Input'!$K$60</f>
        <v>0</v>
      </c>
      <c r="Y37" s="186">
        <f>Y34*'1.Input'!$K$60</f>
        <v>0</v>
      </c>
      <c r="Z37" s="186">
        <f>Z34*'1.Input'!$K$60</f>
        <v>0</v>
      </c>
      <c r="AA37" s="24"/>
      <c r="AB37" s="20"/>
    </row>
    <row r="38" spans="1:28" ht="15" customHeight="1" x14ac:dyDescent="0.2">
      <c r="A38" s="20"/>
      <c r="B38" s="75">
        <f t="shared" si="6"/>
        <v>17</v>
      </c>
      <c r="C38" s="102" t="s">
        <v>164</v>
      </c>
      <c r="D38" s="103"/>
      <c r="E38" s="103"/>
      <c r="F38" s="103"/>
      <c r="G38" s="104"/>
      <c r="H38" s="4"/>
      <c r="I38" s="70" t="s">
        <v>121</v>
      </c>
      <c r="J38" s="4"/>
      <c r="K38" s="4"/>
      <c r="L38" s="4"/>
      <c r="M38" s="160">
        <f>IFERROR(M37*M35/M34,0)</f>
        <v>0</v>
      </c>
      <c r="N38" s="160">
        <f t="shared" ref="N38:Z38" si="7">IFERROR(N37*N35/N34,0)</f>
        <v>0</v>
      </c>
      <c r="O38" s="186">
        <f t="shared" si="7"/>
        <v>0</v>
      </c>
      <c r="P38" s="186">
        <f t="shared" si="7"/>
        <v>0</v>
      </c>
      <c r="Q38" s="186">
        <f t="shared" si="7"/>
        <v>0</v>
      </c>
      <c r="R38" s="186">
        <f t="shared" si="7"/>
        <v>0</v>
      </c>
      <c r="S38" s="186">
        <f t="shared" si="7"/>
        <v>0</v>
      </c>
      <c r="T38" s="186">
        <f t="shared" si="7"/>
        <v>0</v>
      </c>
      <c r="U38" s="186">
        <f t="shared" si="7"/>
        <v>0</v>
      </c>
      <c r="V38" s="186">
        <f t="shared" si="7"/>
        <v>0</v>
      </c>
      <c r="W38" s="186">
        <f t="shared" si="7"/>
        <v>0</v>
      </c>
      <c r="X38" s="186">
        <f t="shared" si="7"/>
        <v>0</v>
      </c>
      <c r="Y38" s="186">
        <f t="shared" si="7"/>
        <v>0</v>
      </c>
      <c r="Z38" s="186">
        <f t="shared" si="7"/>
        <v>0</v>
      </c>
      <c r="AA38" s="24"/>
      <c r="AB38" s="20"/>
    </row>
    <row r="39" spans="1:28" ht="15.75" customHeight="1" x14ac:dyDescent="0.2">
      <c r="A39" s="20"/>
      <c r="B39" s="75">
        <f t="shared" si="6"/>
        <v>18</v>
      </c>
      <c r="C39" s="102" t="s">
        <v>165</v>
      </c>
      <c r="D39" s="103"/>
      <c r="E39" s="103"/>
      <c r="F39" s="103"/>
      <c r="G39" s="104"/>
      <c r="H39" s="4"/>
      <c r="I39" s="70" t="s">
        <v>121</v>
      </c>
      <c r="J39" s="4"/>
      <c r="K39" s="4"/>
      <c r="L39" s="4"/>
      <c r="M39" s="160">
        <f>M37-M38</f>
        <v>0</v>
      </c>
      <c r="N39" s="160">
        <f t="shared" ref="N39:Z39" si="8">N37-N38</f>
        <v>0</v>
      </c>
      <c r="O39" s="186">
        <f t="shared" si="8"/>
        <v>0</v>
      </c>
      <c r="P39" s="186">
        <f t="shared" si="8"/>
        <v>0</v>
      </c>
      <c r="Q39" s="186">
        <f t="shared" si="8"/>
        <v>0</v>
      </c>
      <c r="R39" s="186">
        <f t="shared" si="8"/>
        <v>0</v>
      </c>
      <c r="S39" s="186">
        <f t="shared" si="8"/>
        <v>0</v>
      </c>
      <c r="T39" s="186">
        <f t="shared" si="8"/>
        <v>0</v>
      </c>
      <c r="U39" s="186">
        <f t="shared" si="8"/>
        <v>0</v>
      </c>
      <c r="V39" s="186">
        <f t="shared" si="8"/>
        <v>0</v>
      </c>
      <c r="W39" s="186">
        <f t="shared" si="8"/>
        <v>0</v>
      </c>
      <c r="X39" s="186">
        <f t="shared" si="8"/>
        <v>0</v>
      </c>
      <c r="Y39" s="186">
        <f t="shared" si="8"/>
        <v>0</v>
      </c>
      <c r="Z39" s="186">
        <f t="shared" si="8"/>
        <v>0</v>
      </c>
      <c r="AA39" s="24"/>
      <c r="AB39" s="20"/>
    </row>
    <row r="40" spans="1:28" x14ac:dyDescent="0.2">
      <c r="A40" s="20"/>
      <c r="B40" s="75"/>
      <c r="C40" s="55"/>
      <c r="D40" s="55"/>
      <c r="E40" s="55"/>
      <c r="F40" s="55"/>
      <c r="G40" s="55"/>
      <c r="H40" s="4"/>
      <c r="I40" s="33"/>
      <c r="J40" s="33"/>
      <c r="K40" s="33"/>
      <c r="L40" s="33"/>
      <c r="M40" s="4"/>
      <c r="N40" s="4"/>
      <c r="O40" s="4"/>
      <c r="P40" s="4"/>
      <c r="Q40" s="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0"/>
    </row>
    <row r="41" spans="1:28" x14ac:dyDescent="0.2">
      <c r="A41" s="20"/>
      <c r="C41" s="41" t="s">
        <v>181</v>
      </c>
      <c r="D41" s="41"/>
      <c r="E41" s="41"/>
      <c r="F41" s="41"/>
      <c r="G41" s="41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0"/>
    </row>
    <row r="42" spans="1:28" x14ac:dyDescent="0.2">
      <c r="A42" s="20"/>
      <c r="B42" s="2">
        <f>B39+1</f>
        <v>19</v>
      </c>
      <c r="C42" s="26" t="s">
        <v>182</v>
      </c>
      <c r="D42" s="27"/>
      <c r="E42" s="27"/>
      <c r="F42" s="27"/>
      <c r="G42" s="28"/>
      <c r="H42" s="24"/>
      <c r="I42" s="39" t="s">
        <v>76</v>
      </c>
      <c r="J42" s="24"/>
      <c r="K42" s="24"/>
      <c r="L42" s="24"/>
      <c r="M42" s="164">
        <f>'2.Flux de deseuri'!M96</f>
        <v>0</v>
      </c>
      <c r="N42" s="164">
        <f>'2.Flux de deseuri'!N96</f>
        <v>0</v>
      </c>
      <c r="O42" s="185">
        <f>'2.Flux de deseuri'!O96</f>
        <v>0</v>
      </c>
      <c r="P42" s="185">
        <f>'2.Flux de deseuri'!P96</f>
        <v>0</v>
      </c>
      <c r="Q42" s="185">
        <f>'2.Flux de deseuri'!Q96</f>
        <v>0</v>
      </c>
      <c r="R42" s="185">
        <f>'2.Flux de deseuri'!R96</f>
        <v>0</v>
      </c>
      <c r="S42" s="185">
        <f>'2.Flux de deseuri'!S96</f>
        <v>0</v>
      </c>
      <c r="T42" s="185">
        <f>'2.Flux de deseuri'!T96</f>
        <v>0</v>
      </c>
      <c r="U42" s="185">
        <f>'2.Flux de deseuri'!U96</f>
        <v>0</v>
      </c>
      <c r="V42" s="185">
        <f>'2.Flux de deseuri'!V96</f>
        <v>0</v>
      </c>
      <c r="W42" s="185">
        <f>'2.Flux de deseuri'!W96</f>
        <v>0</v>
      </c>
      <c r="X42" s="185">
        <f>'2.Flux de deseuri'!X96</f>
        <v>0</v>
      </c>
      <c r="Y42" s="185">
        <f>'2.Flux de deseuri'!Y96</f>
        <v>0</v>
      </c>
      <c r="Z42" s="185">
        <f>'2.Flux de deseuri'!Z96</f>
        <v>0</v>
      </c>
      <c r="AA42" s="24"/>
      <c r="AB42" s="20"/>
    </row>
    <row r="43" spans="1:28" x14ac:dyDescent="0.2">
      <c r="A43" s="20"/>
      <c r="B43" s="75">
        <f>B42+1</f>
        <v>20</v>
      </c>
      <c r="C43" s="102" t="s">
        <v>164</v>
      </c>
      <c r="D43" s="103"/>
      <c r="E43" s="103"/>
      <c r="F43" s="103"/>
      <c r="G43" s="104"/>
      <c r="H43" s="4"/>
      <c r="I43" s="39" t="s">
        <v>76</v>
      </c>
      <c r="J43" s="4"/>
      <c r="K43" s="4"/>
      <c r="L43" s="4"/>
      <c r="M43" s="160">
        <f>IF(M42&gt;0,M42*('2.Flux de deseuri'!M64+'2.Flux de deseuri'!M65)/'2.Flux de deseuri'!M63,0)</f>
        <v>0</v>
      </c>
      <c r="N43" s="160">
        <f>IF(N42&gt;0,N42*('2.Flux de deseuri'!N64+'2.Flux de deseuri'!N65)/'2.Flux de deseuri'!N63,0)</f>
        <v>0</v>
      </c>
      <c r="O43" s="186">
        <f>IF(O42&gt;0,O42*('2.Flux de deseuri'!O64+'2.Flux de deseuri'!O65)/'2.Flux de deseuri'!O63,0)</f>
        <v>0</v>
      </c>
      <c r="P43" s="186">
        <f>IF(P42&gt;0,P42*('2.Flux de deseuri'!P64+'2.Flux de deseuri'!P65)/'2.Flux de deseuri'!P63,0)</f>
        <v>0</v>
      </c>
      <c r="Q43" s="186">
        <f>IF(Q42&gt;0,Q42*('2.Flux de deseuri'!Q64+'2.Flux de deseuri'!Q65)/'2.Flux de deseuri'!Q63,0)</f>
        <v>0</v>
      </c>
      <c r="R43" s="186">
        <f>IF(R42&gt;0,R42*('2.Flux de deseuri'!R64+'2.Flux de deseuri'!R65)/'2.Flux de deseuri'!R63,0)</f>
        <v>0</v>
      </c>
      <c r="S43" s="186">
        <f>IF(S42&gt;0,S42*('2.Flux de deseuri'!S64+'2.Flux de deseuri'!S65)/'2.Flux de deseuri'!S63,0)</f>
        <v>0</v>
      </c>
      <c r="T43" s="186">
        <f>IF(T42&gt;0,T42*('2.Flux de deseuri'!T64+'2.Flux de deseuri'!T65)/'2.Flux de deseuri'!T63,0)</f>
        <v>0</v>
      </c>
      <c r="U43" s="186">
        <f>IF(U42&gt;0,U42*('2.Flux de deseuri'!U64+'2.Flux de deseuri'!U65)/'2.Flux de deseuri'!U63,0)</f>
        <v>0</v>
      </c>
      <c r="V43" s="186">
        <f>IF(V42&gt;0,V42*('2.Flux de deseuri'!V64+'2.Flux de deseuri'!V65)/'2.Flux de deseuri'!V63,0)</f>
        <v>0</v>
      </c>
      <c r="W43" s="186">
        <f>IF(W42&gt;0,W42*('2.Flux de deseuri'!W64+'2.Flux de deseuri'!W65)/'2.Flux de deseuri'!W63,0)</f>
        <v>0</v>
      </c>
      <c r="X43" s="186">
        <f>IF(X42&gt;0,X42*('2.Flux de deseuri'!X64+'2.Flux de deseuri'!X65)/'2.Flux de deseuri'!X63,0)</f>
        <v>0</v>
      </c>
      <c r="Y43" s="186">
        <f>IF(Y42&gt;0,Y42*('2.Flux de deseuri'!Y64+'2.Flux de deseuri'!Y65)/'2.Flux de deseuri'!Y63,0)</f>
        <v>0</v>
      </c>
      <c r="Z43" s="186">
        <f>IF(Z42&gt;0,Z42*('2.Flux de deseuri'!Z64+'2.Flux de deseuri'!Z65)/'2.Flux de deseuri'!Z63,0)</f>
        <v>0</v>
      </c>
      <c r="AA43" s="24"/>
      <c r="AB43" s="20"/>
    </row>
    <row r="44" spans="1:28" x14ac:dyDescent="0.2">
      <c r="A44" s="20"/>
      <c r="B44" s="75">
        <f>B43+1</f>
        <v>21</v>
      </c>
      <c r="C44" s="102" t="s">
        <v>165</v>
      </c>
      <c r="D44" s="103"/>
      <c r="E44" s="103"/>
      <c r="F44" s="103"/>
      <c r="G44" s="104"/>
      <c r="H44" s="4"/>
      <c r="I44" s="39" t="s">
        <v>76</v>
      </c>
      <c r="J44" s="4"/>
      <c r="K44" s="4"/>
      <c r="L44" s="4"/>
      <c r="M44" s="160">
        <f>M42-M43</f>
        <v>0</v>
      </c>
      <c r="N44" s="160">
        <f t="shared" ref="N44" si="9">N42-N43</f>
        <v>0</v>
      </c>
      <c r="O44" s="186">
        <f t="shared" ref="O44" si="10">O42-O43</f>
        <v>0</v>
      </c>
      <c r="P44" s="186">
        <f t="shared" ref="P44" si="11">P42-P43</f>
        <v>0</v>
      </c>
      <c r="Q44" s="186">
        <f t="shared" ref="Q44" si="12">Q42-Q43</f>
        <v>0</v>
      </c>
      <c r="R44" s="186">
        <f t="shared" ref="R44" si="13">R42-R43</f>
        <v>0</v>
      </c>
      <c r="S44" s="186">
        <f t="shared" ref="S44" si="14">S42-S43</f>
        <v>0</v>
      </c>
      <c r="T44" s="186">
        <f t="shared" ref="T44" si="15">T42-T43</f>
        <v>0</v>
      </c>
      <c r="U44" s="186">
        <f t="shared" ref="U44" si="16">U42-U43</f>
        <v>0</v>
      </c>
      <c r="V44" s="186">
        <f t="shared" ref="V44" si="17">V42-V43</f>
        <v>0</v>
      </c>
      <c r="W44" s="186">
        <f t="shared" ref="W44" si="18">W42-W43</f>
        <v>0</v>
      </c>
      <c r="X44" s="186">
        <f t="shared" ref="X44" si="19">X42-X43</f>
        <v>0</v>
      </c>
      <c r="Y44" s="186">
        <f t="shared" ref="Y44" si="20">Y42-Y43</f>
        <v>0</v>
      </c>
      <c r="Z44" s="186">
        <f t="shared" ref="Z44" si="21">Z42-Z43</f>
        <v>0</v>
      </c>
      <c r="AA44" s="24"/>
      <c r="AB44" s="20"/>
    </row>
    <row r="45" spans="1:28" x14ac:dyDescent="0.2">
      <c r="A45" s="20"/>
      <c r="B45" s="75">
        <f t="shared" ref="B45:B47" si="22">B44+1</f>
        <v>22</v>
      </c>
      <c r="C45" s="26" t="s">
        <v>218</v>
      </c>
      <c r="D45" s="27"/>
      <c r="E45" s="27"/>
      <c r="F45" s="27"/>
      <c r="G45" s="28"/>
      <c r="H45" s="4"/>
      <c r="I45" s="70" t="s">
        <v>121</v>
      </c>
      <c r="J45" s="4"/>
      <c r="K45" s="4"/>
      <c r="L45" s="4"/>
      <c r="M45" s="160">
        <f>M42*'1.Input'!$K$61</f>
        <v>0</v>
      </c>
      <c r="N45" s="160">
        <f>N42*'1.Input'!$K$61</f>
        <v>0</v>
      </c>
      <c r="O45" s="186">
        <f>O42*'1.Input'!$K$61</f>
        <v>0</v>
      </c>
      <c r="P45" s="186">
        <f>P42*'1.Input'!$K$61</f>
        <v>0</v>
      </c>
      <c r="Q45" s="186">
        <f>Q42*'1.Input'!$K$61</f>
        <v>0</v>
      </c>
      <c r="R45" s="186">
        <f>R42*'1.Input'!$K$61</f>
        <v>0</v>
      </c>
      <c r="S45" s="186">
        <f>S42*'1.Input'!$K$61</f>
        <v>0</v>
      </c>
      <c r="T45" s="186">
        <f>T42*'1.Input'!$K$61</f>
        <v>0</v>
      </c>
      <c r="U45" s="186">
        <f>U42*'1.Input'!$K$61</f>
        <v>0</v>
      </c>
      <c r="V45" s="186">
        <f>V42*'1.Input'!$K$61</f>
        <v>0</v>
      </c>
      <c r="W45" s="186">
        <f>W42*'1.Input'!$K$61</f>
        <v>0</v>
      </c>
      <c r="X45" s="186">
        <f>X42*'1.Input'!$K$61</f>
        <v>0</v>
      </c>
      <c r="Y45" s="186">
        <f>Y42*'1.Input'!$K$61</f>
        <v>0</v>
      </c>
      <c r="Z45" s="186">
        <f>Z42*'1.Input'!$K$61</f>
        <v>0</v>
      </c>
      <c r="AA45" s="24"/>
      <c r="AB45" s="20"/>
    </row>
    <row r="46" spans="1:28" x14ac:dyDescent="0.2">
      <c r="A46" s="20"/>
      <c r="B46" s="75">
        <f t="shared" si="22"/>
        <v>23</v>
      </c>
      <c r="C46" s="102" t="s">
        <v>164</v>
      </c>
      <c r="D46" s="103"/>
      <c r="E46" s="103"/>
      <c r="F46" s="103"/>
      <c r="G46" s="104"/>
      <c r="H46" s="4"/>
      <c r="I46" s="70" t="s">
        <v>121</v>
      </c>
      <c r="J46" s="4"/>
      <c r="K46" s="4"/>
      <c r="L46" s="4"/>
      <c r="M46" s="160">
        <f>IF(M42&gt;0,M45*M43/M42,0)</f>
        <v>0</v>
      </c>
      <c r="N46" s="160">
        <f t="shared" ref="N46:Z46" si="23">IF(N42&gt;0,N45*N43/N42,0)</f>
        <v>0</v>
      </c>
      <c r="O46" s="186">
        <f t="shared" si="23"/>
        <v>0</v>
      </c>
      <c r="P46" s="186">
        <f t="shared" si="23"/>
        <v>0</v>
      </c>
      <c r="Q46" s="186">
        <f t="shared" si="23"/>
        <v>0</v>
      </c>
      <c r="R46" s="186">
        <f t="shared" si="23"/>
        <v>0</v>
      </c>
      <c r="S46" s="186">
        <f t="shared" si="23"/>
        <v>0</v>
      </c>
      <c r="T46" s="186">
        <f t="shared" si="23"/>
        <v>0</v>
      </c>
      <c r="U46" s="186">
        <f t="shared" si="23"/>
        <v>0</v>
      </c>
      <c r="V46" s="186">
        <f t="shared" si="23"/>
        <v>0</v>
      </c>
      <c r="W46" s="186">
        <f t="shared" si="23"/>
        <v>0</v>
      </c>
      <c r="X46" s="186">
        <f t="shared" si="23"/>
        <v>0</v>
      </c>
      <c r="Y46" s="186">
        <f t="shared" si="23"/>
        <v>0</v>
      </c>
      <c r="Z46" s="186">
        <f t="shared" si="23"/>
        <v>0</v>
      </c>
      <c r="AA46" s="24"/>
      <c r="AB46" s="20"/>
    </row>
    <row r="47" spans="1:28" x14ac:dyDescent="0.2">
      <c r="A47" s="20"/>
      <c r="B47" s="75">
        <f t="shared" si="22"/>
        <v>24</v>
      </c>
      <c r="C47" s="102" t="s">
        <v>165</v>
      </c>
      <c r="D47" s="103"/>
      <c r="E47" s="103"/>
      <c r="F47" s="103"/>
      <c r="G47" s="104"/>
      <c r="H47" s="4"/>
      <c r="I47" s="70" t="s">
        <v>121</v>
      </c>
      <c r="J47" s="4"/>
      <c r="K47" s="4"/>
      <c r="L47" s="4"/>
      <c r="M47" s="160">
        <f>M45-M46</f>
        <v>0</v>
      </c>
      <c r="N47" s="160">
        <f t="shared" ref="N47" si="24">N45-N46</f>
        <v>0</v>
      </c>
      <c r="O47" s="186">
        <f t="shared" ref="O47" si="25">O45-O46</f>
        <v>0</v>
      </c>
      <c r="P47" s="186">
        <f t="shared" ref="P47" si="26">P45-P46</f>
        <v>0</v>
      </c>
      <c r="Q47" s="186">
        <f t="shared" ref="Q47" si="27">Q45-Q46</f>
        <v>0</v>
      </c>
      <c r="R47" s="186">
        <f t="shared" ref="R47" si="28">R45-R46</f>
        <v>0</v>
      </c>
      <c r="S47" s="186">
        <f t="shared" ref="S47" si="29">S45-S46</f>
        <v>0</v>
      </c>
      <c r="T47" s="186">
        <f t="shared" ref="T47" si="30">T45-T46</f>
        <v>0</v>
      </c>
      <c r="U47" s="186">
        <f t="shared" ref="U47" si="31">U45-U46</f>
        <v>0</v>
      </c>
      <c r="V47" s="186">
        <f t="shared" ref="V47" si="32">V45-V46</f>
        <v>0</v>
      </c>
      <c r="W47" s="186">
        <f t="shared" ref="W47" si="33">W45-W46</f>
        <v>0</v>
      </c>
      <c r="X47" s="186">
        <f t="shared" ref="X47" si="34">X45-X46</f>
        <v>0</v>
      </c>
      <c r="Y47" s="186">
        <f t="shared" ref="Y47" si="35">Y45-Y46</f>
        <v>0</v>
      </c>
      <c r="Z47" s="186">
        <f t="shared" ref="Z47" si="36">Z45-Z46</f>
        <v>0</v>
      </c>
      <c r="AA47" s="24"/>
      <c r="AB47" s="20"/>
    </row>
    <row r="48" spans="1:28" x14ac:dyDescent="0.2">
      <c r="A48" s="20"/>
      <c r="AB48" s="20"/>
    </row>
    <row r="49" spans="1:28" x14ac:dyDescent="0.2">
      <c r="A49" s="20"/>
      <c r="C49" s="41" t="s">
        <v>183</v>
      </c>
      <c r="D49" s="41"/>
      <c r="E49" s="41"/>
      <c r="F49" s="41"/>
      <c r="G49" s="41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0"/>
    </row>
    <row r="50" spans="1:28" x14ac:dyDescent="0.2">
      <c r="A50" s="20"/>
      <c r="B50" s="2">
        <f>B47+1</f>
        <v>25</v>
      </c>
      <c r="C50" s="26" t="s">
        <v>184</v>
      </c>
      <c r="D50" s="27"/>
      <c r="E50" s="27"/>
      <c r="F50" s="27"/>
      <c r="G50" s="28"/>
      <c r="H50" s="24"/>
      <c r="I50" s="39" t="s">
        <v>76</v>
      </c>
      <c r="J50" s="24"/>
      <c r="K50" s="24"/>
      <c r="L50" s="24"/>
      <c r="M50" s="165">
        <f>M34*'1.Input'!$K$62</f>
        <v>0</v>
      </c>
      <c r="N50" s="165">
        <f>N34*'1.Input'!$K$62</f>
        <v>0</v>
      </c>
      <c r="O50" s="185">
        <f>O34*'1.Input'!$K$62</f>
        <v>0</v>
      </c>
      <c r="P50" s="185">
        <f>P34*'1.Input'!$K$62</f>
        <v>0</v>
      </c>
      <c r="Q50" s="185">
        <f>Q34*'1.Input'!$K$62</f>
        <v>0</v>
      </c>
      <c r="R50" s="185">
        <f>R34*'1.Input'!$K$62</f>
        <v>0</v>
      </c>
      <c r="S50" s="185">
        <f>S34*'1.Input'!$K$62</f>
        <v>0</v>
      </c>
      <c r="T50" s="185">
        <f>T34*'1.Input'!$K$62</f>
        <v>0</v>
      </c>
      <c r="U50" s="185">
        <f>U34*'1.Input'!$K$62</f>
        <v>0</v>
      </c>
      <c r="V50" s="185">
        <f>V34*'1.Input'!$K$62</f>
        <v>0</v>
      </c>
      <c r="W50" s="185">
        <f>W34*'1.Input'!$K$62</f>
        <v>0</v>
      </c>
      <c r="X50" s="185">
        <f>X34*'1.Input'!$K$62</f>
        <v>0</v>
      </c>
      <c r="Y50" s="185">
        <f>Y34*'1.Input'!$K$62</f>
        <v>0</v>
      </c>
      <c r="Z50" s="185">
        <f>Z34*'1.Input'!$K$62</f>
        <v>0</v>
      </c>
      <c r="AA50" s="24"/>
      <c r="AB50" s="20"/>
    </row>
    <row r="51" spans="1:28" x14ac:dyDescent="0.2">
      <c r="A51" s="20"/>
      <c r="B51" s="75">
        <f>B50+1</f>
        <v>26</v>
      </c>
      <c r="C51" s="102" t="s">
        <v>164</v>
      </c>
      <c r="D51" s="103"/>
      <c r="E51" s="103"/>
      <c r="F51" s="103"/>
      <c r="G51" s="104"/>
      <c r="H51" s="4"/>
      <c r="I51" s="39" t="s">
        <v>76</v>
      </c>
      <c r="J51" s="4"/>
      <c r="K51" s="4"/>
      <c r="L51" s="4"/>
      <c r="M51" s="164">
        <f>M35*'1.Input'!$K$62</f>
        <v>0</v>
      </c>
      <c r="N51" s="160">
        <f>N35*'1.Input'!$K$62</f>
        <v>0</v>
      </c>
      <c r="O51" s="186">
        <f>O35*'1.Input'!$K$62</f>
        <v>0</v>
      </c>
      <c r="P51" s="186">
        <f>P35*'1.Input'!$K$62</f>
        <v>0</v>
      </c>
      <c r="Q51" s="186">
        <f>Q35*'1.Input'!$K$62</f>
        <v>0</v>
      </c>
      <c r="R51" s="186">
        <f>R35*'1.Input'!$K$62</f>
        <v>0</v>
      </c>
      <c r="S51" s="186">
        <f>S35*'1.Input'!$K$62</f>
        <v>0</v>
      </c>
      <c r="T51" s="186">
        <f>T35*'1.Input'!$K$62</f>
        <v>0</v>
      </c>
      <c r="U51" s="186">
        <f>U35*'1.Input'!$K$62</f>
        <v>0</v>
      </c>
      <c r="V51" s="186">
        <f>V35*'1.Input'!$K$62</f>
        <v>0</v>
      </c>
      <c r="W51" s="186">
        <f>W35*'1.Input'!$K$62</f>
        <v>0</v>
      </c>
      <c r="X51" s="186">
        <f>X35*'1.Input'!$K$62</f>
        <v>0</v>
      </c>
      <c r="Y51" s="186">
        <f>Y35*'1.Input'!$K$62</f>
        <v>0</v>
      </c>
      <c r="Z51" s="186">
        <f>Z35*'1.Input'!$K$62</f>
        <v>0</v>
      </c>
      <c r="AA51" s="24"/>
      <c r="AB51" s="20"/>
    </row>
    <row r="52" spans="1:28" x14ac:dyDescent="0.2">
      <c r="A52" s="20"/>
      <c r="B52" s="75">
        <f>B51+1</f>
        <v>27</v>
      </c>
      <c r="C52" s="102" t="s">
        <v>165</v>
      </c>
      <c r="D52" s="103"/>
      <c r="E52" s="103"/>
      <c r="F52" s="103"/>
      <c r="G52" s="104"/>
      <c r="H52" s="4"/>
      <c r="I52" s="39" t="s">
        <v>76</v>
      </c>
      <c r="J52" s="4"/>
      <c r="K52" s="4"/>
      <c r="L52" s="4"/>
      <c r="M52" s="164">
        <f>M36*'1.Input'!$K$62</f>
        <v>0</v>
      </c>
      <c r="N52" s="160">
        <f t="shared" ref="N52" si="37">N50-N51</f>
        <v>0</v>
      </c>
      <c r="O52" s="186">
        <f t="shared" ref="O52" si="38">O50-O51</f>
        <v>0</v>
      </c>
      <c r="P52" s="186">
        <f t="shared" ref="P52" si="39">P50-P51</f>
        <v>0</v>
      </c>
      <c r="Q52" s="186">
        <f t="shared" ref="Q52" si="40">Q50-Q51</f>
        <v>0</v>
      </c>
      <c r="R52" s="186">
        <f t="shared" ref="R52" si="41">R50-R51</f>
        <v>0</v>
      </c>
      <c r="S52" s="186">
        <f t="shared" ref="S52" si="42">S50-S51</f>
        <v>0</v>
      </c>
      <c r="T52" s="186">
        <f t="shared" ref="T52" si="43">T50-T51</f>
        <v>0</v>
      </c>
      <c r="U52" s="186">
        <f t="shared" ref="U52" si="44">U50-U51</f>
        <v>0</v>
      </c>
      <c r="V52" s="186">
        <f t="shared" ref="V52" si="45">V50-V51</f>
        <v>0</v>
      </c>
      <c r="W52" s="186">
        <f t="shared" ref="W52" si="46">W50-W51</f>
        <v>0</v>
      </c>
      <c r="X52" s="186">
        <f t="shared" ref="X52" si="47">X50-X51</f>
        <v>0</v>
      </c>
      <c r="Y52" s="186">
        <f t="shared" ref="Y52" si="48">Y50-Y51</f>
        <v>0</v>
      </c>
      <c r="Z52" s="186">
        <f t="shared" ref="Z52" si="49">Z50-Z51</f>
        <v>0</v>
      </c>
      <c r="AA52" s="24"/>
      <c r="AB52" s="20"/>
    </row>
    <row r="53" spans="1:28" x14ac:dyDescent="0.2">
      <c r="A53" s="20"/>
      <c r="B53" s="75">
        <f t="shared" ref="B53:B55" si="50">B52+1</f>
        <v>28</v>
      </c>
      <c r="C53" s="26" t="s">
        <v>185</v>
      </c>
      <c r="D53" s="27"/>
      <c r="E53" s="27"/>
      <c r="F53" s="27"/>
      <c r="G53" s="28"/>
      <c r="H53" s="4"/>
      <c r="I53" s="70" t="s">
        <v>121</v>
      </c>
      <c r="J53" s="4"/>
      <c r="K53" s="4"/>
      <c r="L53" s="4"/>
      <c r="M53" s="155">
        <f>(M17-'1.Input'!$K$60)*'4.Tarife'!M50</f>
        <v>0</v>
      </c>
      <c r="N53" s="155">
        <f>(N17-'1.Input'!$K$60)*'4.Tarife'!N50</f>
        <v>0</v>
      </c>
      <c r="O53" s="186">
        <f>(O17-'1.Input'!$K$60)*'4.Tarife'!O50</f>
        <v>0</v>
      </c>
      <c r="P53" s="186">
        <f>(P17-'1.Input'!$K$60)*'4.Tarife'!P50</f>
        <v>0</v>
      </c>
      <c r="Q53" s="186">
        <f>(Q17-'1.Input'!$K$60)*'4.Tarife'!Q50</f>
        <v>0</v>
      </c>
      <c r="R53" s="186">
        <f>(R17-'1.Input'!$K$60)*'4.Tarife'!R50</f>
        <v>0</v>
      </c>
      <c r="S53" s="186">
        <f>(S17-'1.Input'!$K$60)*'4.Tarife'!S50</f>
        <v>0</v>
      </c>
      <c r="T53" s="186">
        <f>(T17-'1.Input'!$K$60)*'4.Tarife'!T50</f>
        <v>0</v>
      </c>
      <c r="U53" s="186">
        <f>(U17-'1.Input'!$K$60)*'4.Tarife'!U50</f>
        <v>0</v>
      </c>
      <c r="V53" s="186">
        <f>(V17-'1.Input'!$K$60)*'4.Tarife'!V50</f>
        <v>0</v>
      </c>
      <c r="W53" s="186">
        <f>(W17-'1.Input'!$K$60)*'4.Tarife'!W50</f>
        <v>0</v>
      </c>
      <c r="X53" s="186">
        <f>(X17-'1.Input'!$K$60)*'4.Tarife'!X50</f>
        <v>0</v>
      </c>
      <c r="Y53" s="186">
        <f>(Y17-'1.Input'!$K$60)*'4.Tarife'!Y50</f>
        <v>0</v>
      </c>
      <c r="Z53" s="186">
        <f>(Z17-'1.Input'!$K$60)*'4.Tarife'!Z50</f>
        <v>0</v>
      </c>
      <c r="AA53" s="24"/>
      <c r="AB53" s="20"/>
    </row>
    <row r="54" spans="1:28" x14ac:dyDescent="0.2">
      <c r="A54" s="20"/>
      <c r="B54" s="75">
        <f t="shared" si="50"/>
        <v>29</v>
      </c>
      <c r="C54" s="102" t="s">
        <v>164</v>
      </c>
      <c r="D54" s="103"/>
      <c r="E54" s="103"/>
      <c r="F54" s="103"/>
      <c r="G54" s="104"/>
      <c r="H54" s="4"/>
      <c r="I54" s="70" t="s">
        <v>121</v>
      </c>
      <c r="J54" s="4"/>
      <c r="K54" s="4"/>
      <c r="L54" s="4"/>
      <c r="M54" s="160">
        <f>IFERROR(M53*M51/M50,0)</f>
        <v>0</v>
      </c>
      <c r="N54" s="160">
        <f t="shared" ref="N54:Z54" si="51">IFERROR(N53*N51/N50,0)</f>
        <v>0</v>
      </c>
      <c r="O54" s="186">
        <f t="shared" si="51"/>
        <v>0</v>
      </c>
      <c r="P54" s="186">
        <f t="shared" si="51"/>
        <v>0</v>
      </c>
      <c r="Q54" s="186">
        <f t="shared" si="51"/>
        <v>0</v>
      </c>
      <c r="R54" s="186">
        <f t="shared" si="51"/>
        <v>0</v>
      </c>
      <c r="S54" s="186">
        <f t="shared" si="51"/>
        <v>0</v>
      </c>
      <c r="T54" s="186">
        <f t="shared" si="51"/>
        <v>0</v>
      </c>
      <c r="U54" s="186">
        <f t="shared" si="51"/>
        <v>0</v>
      </c>
      <c r="V54" s="186">
        <f t="shared" si="51"/>
        <v>0</v>
      </c>
      <c r="W54" s="186">
        <f t="shared" si="51"/>
        <v>0</v>
      </c>
      <c r="X54" s="186">
        <f t="shared" si="51"/>
        <v>0</v>
      </c>
      <c r="Y54" s="186">
        <f t="shared" si="51"/>
        <v>0</v>
      </c>
      <c r="Z54" s="186">
        <f t="shared" si="51"/>
        <v>0</v>
      </c>
      <c r="AA54" s="24"/>
      <c r="AB54" s="20"/>
    </row>
    <row r="55" spans="1:28" x14ac:dyDescent="0.2">
      <c r="A55" s="20"/>
      <c r="B55" s="75">
        <f t="shared" si="50"/>
        <v>30</v>
      </c>
      <c r="C55" s="102" t="s">
        <v>165</v>
      </c>
      <c r="D55" s="103"/>
      <c r="E55" s="103"/>
      <c r="F55" s="103"/>
      <c r="G55" s="104"/>
      <c r="H55" s="4"/>
      <c r="I55" s="70" t="s">
        <v>121</v>
      </c>
      <c r="J55" s="4"/>
      <c r="K55" s="4"/>
      <c r="L55" s="4"/>
      <c r="M55" s="160">
        <f>M53-M54</f>
        <v>0</v>
      </c>
      <c r="N55" s="160">
        <f t="shared" ref="N55" si="52">N53-N54</f>
        <v>0</v>
      </c>
      <c r="O55" s="186">
        <f t="shared" ref="O55" si="53">O53-O54</f>
        <v>0</v>
      </c>
      <c r="P55" s="186">
        <f t="shared" ref="P55" si="54">P53-P54</f>
        <v>0</v>
      </c>
      <c r="Q55" s="186">
        <f t="shared" ref="Q55" si="55">Q53-Q54</f>
        <v>0</v>
      </c>
      <c r="R55" s="186">
        <f t="shared" ref="R55" si="56">R53-R54</f>
        <v>0</v>
      </c>
      <c r="S55" s="186">
        <f t="shared" ref="S55" si="57">S53-S54</f>
        <v>0</v>
      </c>
      <c r="T55" s="186">
        <f t="shared" ref="T55" si="58">T53-T54</f>
        <v>0</v>
      </c>
      <c r="U55" s="186">
        <f t="shared" ref="U55" si="59">U53-U54</f>
        <v>0</v>
      </c>
      <c r="V55" s="186">
        <f t="shared" ref="V55" si="60">V53-V54</f>
        <v>0</v>
      </c>
      <c r="W55" s="186">
        <f t="shared" ref="W55" si="61">W53-W54</f>
        <v>0</v>
      </c>
      <c r="X55" s="186">
        <f t="shared" ref="X55" si="62">X53-X54</f>
        <v>0</v>
      </c>
      <c r="Y55" s="186">
        <f t="shared" ref="Y55" si="63">Y53-Y54</f>
        <v>0</v>
      </c>
      <c r="Z55" s="186">
        <f t="shared" ref="Z55" si="64">Z53-Z54</f>
        <v>0</v>
      </c>
      <c r="AA55" s="24"/>
      <c r="AB55" s="20"/>
    </row>
    <row r="56" spans="1:28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</row>
    <row r="57" spans="1:28" x14ac:dyDescent="0.2">
      <c r="A57" s="20"/>
      <c r="B57" s="20"/>
      <c r="C57" s="163" t="s">
        <v>186</v>
      </c>
      <c r="D57" s="163"/>
      <c r="E57" s="163"/>
      <c r="F57" s="163"/>
      <c r="G57" s="163"/>
      <c r="H57" s="163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</row>
    <row r="58" spans="1:28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</row>
    <row r="59" spans="1:28" x14ac:dyDescent="0.2">
      <c r="A59" s="20"/>
      <c r="C59" s="41" t="s">
        <v>187</v>
      </c>
      <c r="D59" s="41"/>
      <c r="E59" s="41"/>
      <c r="F59" s="41"/>
      <c r="G59" s="41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B59" s="20"/>
    </row>
    <row r="60" spans="1:28" x14ac:dyDescent="0.2">
      <c r="A60" s="20"/>
      <c r="B60" s="2">
        <f>B55+1</f>
        <v>31</v>
      </c>
      <c r="C60" s="166" t="s">
        <v>188</v>
      </c>
      <c r="D60" s="167"/>
      <c r="E60" s="167"/>
      <c r="F60" s="167"/>
      <c r="G60" s="168"/>
      <c r="H60" s="24"/>
      <c r="I60" s="39" t="s">
        <v>192</v>
      </c>
      <c r="J60" s="24"/>
      <c r="K60" s="24"/>
      <c r="L60" s="24"/>
      <c r="M60" s="169">
        <f>IFERROR((M17*'2.Flux de deseuri'!M60-('4.Tarife'!M37+'4.Tarife'!M53)*'2.Flux de deseuri'!$K$55)/('2.Flux de deseuri'!M10*12),0)</f>
        <v>0</v>
      </c>
      <c r="N60" s="169">
        <f>IFERROR((N17*'2.Flux de deseuri'!N60-('4.Tarife'!N37+'4.Tarife'!N53)*'2.Flux de deseuri'!$K$55)/('2.Flux de deseuri'!N10*12),0)</f>
        <v>0</v>
      </c>
      <c r="O60" s="187">
        <f>IFERROR((O17*'2.Flux de deseuri'!O60-('4.Tarife'!O37+'4.Tarife'!O53)*'2.Flux de deseuri'!$K$55)/('2.Flux de deseuri'!O10*12),0)</f>
        <v>0</v>
      </c>
      <c r="P60" s="187">
        <f>IFERROR((P17*'2.Flux de deseuri'!P60-('4.Tarife'!P37+'4.Tarife'!P53)*'2.Flux de deseuri'!$K$55)/('2.Flux de deseuri'!P10*12),0)</f>
        <v>0</v>
      </c>
      <c r="Q60" s="187">
        <f>IFERROR((Q17*'2.Flux de deseuri'!Q60-('4.Tarife'!Q37+'4.Tarife'!Q53)*'2.Flux de deseuri'!$K$55)/('2.Flux de deseuri'!Q10*12),0)</f>
        <v>0</v>
      </c>
      <c r="R60" s="187">
        <f>IFERROR((R17*'2.Flux de deseuri'!R60-('4.Tarife'!R37+'4.Tarife'!R53)*'2.Flux de deseuri'!$K$55)/('2.Flux de deseuri'!R10*12),0)</f>
        <v>0</v>
      </c>
      <c r="S60" s="187">
        <f>IFERROR((S17*'2.Flux de deseuri'!S60-('4.Tarife'!S37+'4.Tarife'!S53)*'2.Flux de deseuri'!$K$55)/('2.Flux de deseuri'!S10*12),0)</f>
        <v>0</v>
      </c>
      <c r="T60" s="187">
        <f>IFERROR((T17*'2.Flux de deseuri'!T60-('4.Tarife'!T37+'4.Tarife'!T53)*'2.Flux de deseuri'!$K$55)/('2.Flux de deseuri'!T10*12),0)</f>
        <v>0</v>
      </c>
      <c r="U60" s="187">
        <f>IFERROR((U17*'2.Flux de deseuri'!U60-('4.Tarife'!U37+'4.Tarife'!U53)*'2.Flux de deseuri'!$K$55)/('2.Flux de deseuri'!U10*12),0)</f>
        <v>0</v>
      </c>
      <c r="V60" s="187">
        <f>IFERROR((V17*'2.Flux de deseuri'!V60-('4.Tarife'!V37+'4.Tarife'!V53)*'2.Flux de deseuri'!$K$55)/('2.Flux de deseuri'!V10*12),0)</f>
        <v>0</v>
      </c>
      <c r="W60" s="187">
        <f>IFERROR((W17*'2.Flux de deseuri'!W60-('4.Tarife'!W37+'4.Tarife'!W53)*'2.Flux de deseuri'!$K$55)/('2.Flux de deseuri'!W10*12),0)</f>
        <v>0</v>
      </c>
      <c r="X60" s="187">
        <f>IFERROR((X17*'2.Flux de deseuri'!X60-('4.Tarife'!X37+'4.Tarife'!X53)*'2.Flux de deseuri'!$K$55)/('2.Flux de deseuri'!X10*12),0)</f>
        <v>0</v>
      </c>
      <c r="Y60" s="187">
        <f>IFERROR((Y17*'2.Flux de deseuri'!Y60-('4.Tarife'!Y37+'4.Tarife'!Y53)*'2.Flux de deseuri'!$K$55)/('2.Flux de deseuri'!Y10*12),0)</f>
        <v>0</v>
      </c>
      <c r="Z60" s="187">
        <f>IFERROR((Z17*'2.Flux de deseuri'!Z60-('4.Tarife'!Z37+'4.Tarife'!Z53)*'2.Flux de deseuri'!$K$55)/('2.Flux de deseuri'!Z10*12),0)</f>
        <v>0</v>
      </c>
      <c r="AB60" s="20"/>
    </row>
    <row r="61" spans="1:28" ht="14.25" customHeight="1" x14ac:dyDescent="0.2">
      <c r="A61" s="20"/>
      <c r="B61" s="75">
        <f>B60+1</f>
        <v>32</v>
      </c>
      <c r="C61" s="166" t="s">
        <v>189</v>
      </c>
      <c r="D61" s="167"/>
      <c r="E61" s="167"/>
      <c r="F61" s="167"/>
      <c r="G61" s="168"/>
      <c r="H61" s="4"/>
      <c r="I61" s="39" t="s">
        <v>192</v>
      </c>
      <c r="J61" s="4"/>
      <c r="K61" s="4"/>
      <c r="L61" s="4"/>
      <c r="M61" s="170">
        <f>IFERROR((M23*'2.Flux de deseuri'!M64-M45*'2.Flux de deseuri'!$K$55)/('2.Flux de deseuri'!M10*12),0)</f>
        <v>0</v>
      </c>
      <c r="N61" s="170">
        <f>IFERROR((N23*'2.Flux de deseuri'!N64-N45*'2.Flux de deseuri'!$K$55)/('2.Flux de deseuri'!N10*12),0)</f>
        <v>0</v>
      </c>
      <c r="O61" s="188">
        <f>IFERROR((O23*'2.Flux de deseuri'!O64-O45*'2.Flux de deseuri'!$K$55)/('2.Flux de deseuri'!O10*12),0)</f>
        <v>0</v>
      </c>
      <c r="P61" s="188">
        <f>IFERROR((P23*'2.Flux de deseuri'!P64-P45*'2.Flux de deseuri'!$K$55)/('2.Flux de deseuri'!P10*12),0)</f>
        <v>0</v>
      </c>
      <c r="Q61" s="188">
        <f>IFERROR((Q23*'2.Flux de deseuri'!Q64-Q45*'2.Flux de deseuri'!$K$55)/('2.Flux de deseuri'!Q10*12),0)</f>
        <v>0</v>
      </c>
      <c r="R61" s="188">
        <f>IFERROR((R23*'2.Flux de deseuri'!R64-R45*'2.Flux de deseuri'!$K$55)/('2.Flux de deseuri'!R10*12),0)</f>
        <v>0</v>
      </c>
      <c r="S61" s="188">
        <f>IFERROR((S23*'2.Flux de deseuri'!S64-S45*'2.Flux de deseuri'!$K$55)/('2.Flux de deseuri'!S10*12),0)</f>
        <v>0</v>
      </c>
      <c r="T61" s="188">
        <f>IFERROR((T23*'2.Flux de deseuri'!T64-T45*'2.Flux de deseuri'!$K$55)/('2.Flux de deseuri'!T10*12),0)</f>
        <v>0</v>
      </c>
      <c r="U61" s="188">
        <f>IFERROR((U23*'2.Flux de deseuri'!U64-U45*'2.Flux de deseuri'!$K$55)/('2.Flux de deseuri'!U10*12),0)</f>
        <v>0</v>
      </c>
      <c r="V61" s="188">
        <f>IFERROR((V23*'2.Flux de deseuri'!V64-V45*'2.Flux de deseuri'!$K$55)/('2.Flux de deseuri'!V10*12),0)</f>
        <v>0</v>
      </c>
      <c r="W61" s="188">
        <f>IFERROR((W23*'2.Flux de deseuri'!W64-W45*'2.Flux de deseuri'!$K$55)/('2.Flux de deseuri'!W10*12),0)</f>
        <v>0</v>
      </c>
      <c r="X61" s="188">
        <f>IFERROR((X23*'2.Flux de deseuri'!X64-X45*'2.Flux de deseuri'!$K$55)/('2.Flux de deseuri'!X10*12),0)</f>
        <v>0</v>
      </c>
      <c r="Y61" s="188">
        <f>IFERROR((Y23*'2.Flux de deseuri'!Y64-Y45*'2.Flux de deseuri'!$K$55)/('2.Flux de deseuri'!Y10*12),0)</f>
        <v>0</v>
      </c>
      <c r="Z61" s="188">
        <f>IFERROR((Z23*'2.Flux de deseuri'!Z64-Z45*'2.Flux de deseuri'!$K$55)/('2.Flux de deseuri'!Z10*12),0)</f>
        <v>0</v>
      </c>
      <c r="AB61" s="20"/>
    </row>
    <row r="62" spans="1:28" ht="14.25" customHeight="1" x14ac:dyDescent="0.2">
      <c r="A62" s="20"/>
      <c r="B62" s="75">
        <f>B61+1</f>
        <v>33</v>
      </c>
      <c r="C62" s="166" t="s">
        <v>190</v>
      </c>
      <c r="D62" s="167"/>
      <c r="E62" s="167"/>
      <c r="F62" s="167"/>
      <c r="G62" s="168"/>
      <c r="H62" s="4"/>
      <c r="I62" s="39" t="s">
        <v>192</v>
      </c>
      <c r="J62" s="4"/>
      <c r="K62" s="4"/>
      <c r="L62" s="4"/>
      <c r="M62" s="170">
        <f>IFERROR(M29*'2.Flux de deseuri'!M80/('2.Flux de deseuri'!M10*12),0)</f>
        <v>0</v>
      </c>
      <c r="N62" s="170">
        <f>IFERROR(N29*'2.Flux de deseuri'!N80/('2.Flux de deseuri'!N10*12),0)</f>
        <v>0</v>
      </c>
      <c r="O62" s="188">
        <f>IFERROR(O29*'2.Flux de deseuri'!O80/('2.Flux de deseuri'!O10*12),0)</f>
        <v>0</v>
      </c>
      <c r="P62" s="188">
        <f>IFERROR(P29*'2.Flux de deseuri'!P80/('2.Flux de deseuri'!P10*12),0)</f>
        <v>0</v>
      </c>
      <c r="Q62" s="188">
        <f>IFERROR(Q29*'2.Flux de deseuri'!Q80/('2.Flux de deseuri'!Q10*12),0)</f>
        <v>0</v>
      </c>
      <c r="R62" s="188">
        <f>IFERROR(R29*'2.Flux de deseuri'!R80/('2.Flux de deseuri'!R10*12),0)</f>
        <v>0</v>
      </c>
      <c r="S62" s="188">
        <f>IFERROR(S29*'2.Flux de deseuri'!S80/('2.Flux de deseuri'!S10*12),0)</f>
        <v>0</v>
      </c>
      <c r="T62" s="188">
        <f>IFERROR(T29*'2.Flux de deseuri'!T80/('2.Flux de deseuri'!T10*12),0)</f>
        <v>0</v>
      </c>
      <c r="U62" s="188">
        <f>IFERROR(U29*'2.Flux de deseuri'!U80/('2.Flux de deseuri'!U10*12),0)</f>
        <v>0</v>
      </c>
      <c r="V62" s="188">
        <f>IFERROR(V29*'2.Flux de deseuri'!V80/('2.Flux de deseuri'!V10*12),0)</f>
        <v>0</v>
      </c>
      <c r="W62" s="188">
        <f>IFERROR(W29*'2.Flux de deseuri'!W80/('2.Flux de deseuri'!W10*12),0)</f>
        <v>0</v>
      </c>
      <c r="X62" s="188">
        <f>IFERROR(X29*'2.Flux de deseuri'!X80/('2.Flux de deseuri'!X10*12),0)</f>
        <v>0</v>
      </c>
      <c r="Y62" s="188">
        <f>IFERROR(Y29*'2.Flux de deseuri'!Y80/('2.Flux de deseuri'!Y10*12),0)</f>
        <v>0</v>
      </c>
      <c r="Z62" s="188">
        <f>IFERROR(Z29*'2.Flux de deseuri'!Z80/('2.Flux de deseuri'!Z10*12),0)</f>
        <v>0</v>
      </c>
      <c r="AB62" s="20"/>
    </row>
    <row r="63" spans="1:28" ht="24" customHeight="1" x14ac:dyDescent="0.2">
      <c r="A63" s="20"/>
      <c r="B63" s="75">
        <f t="shared" ref="B63:B66" si="65">B62+1</f>
        <v>34</v>
      </c>
      <c r="C63" s="171" t="s">
        <v>191</v>
      </c>
      <c r="D63" s="172"/>
      <c r="E63" s="172"/>
      <c r="F63" s="172"/>
      <c r="G63" s="173"/>
      <c r="H63" s="79"/>
      <c r="I63" s="5" t="s">
        <v>192</v>
      </c>
      <c r="J63" s="4"/>
      <c r="K63" s="7"/>
      <c r="L63" s="4"/>
      <c r="M63" s="174">
        <f>SUM(M60:M62)*1.19</f>
        <v>0</v>
      </c>
      <c r="N63" s="174">
        <f t="shared" ref="N63:Z63" si="66">SUM(N60:N62)*1.19</f>
        <v>0</v>
      </c>
      <c r="O63" s="189">
        <f t="shared" si="66"/>
        <v>0</v>
      </c>
      <c r="P63" s="189">
        <f t="shared" si="66"/>
        <v>0</v>
      </c>
      <c r="Q63" s="189">
        <f t="shared" si="66"/>
        <v>0</v>
      </c>
      <c r="R63" s="189">
        <f t="shared" si="66"/>
        <v>0</v>
      </c>
      <c r="S63" s="189">
        <f t="shared" si="66"/>
        <v>0</v>
      </c>
      <c r="T63" s="189">
        <f t="shared" si="66"/>
        <v>0</v>
      </c>
      <c r="U63" s="189">
        <f t="shared" si="66"/>
        <v>0</v>
      </c>
      <c r="V63" s="189">
        <f t="shared" si="66"/>
        <v>0</v>
      </c>
      <c r="W63" s="189">
        <f t="shared" si="66"/>
        <v>0</v>
      </c>
      <c r="X63" s="189">
        <f t="shared" si="66"/>
        <v>0</v>
      </c>
      <c r="Y63" s="189">
        <f t="shared" si="66"/>
        <v>0</v>
      </c>
      <c r="Z63" s="189">
        <f t="shared" si="66"/>
        <v>0</v>
      </c>
      <c r="AB63" s="20"/>
    </row>
    <row r="64" spans="1:28" ht="24" customHeight="1" x14ac:dyDescent="0.2">
      <c r="A64" s="20"/>
      <c r="B64" s="75">
        <f t="shared" si="65"/>
        <v>35</v>
      </c>
      <c r="C64" s="171" t="s">
        <v>200</v>
      </c>
      <c r="D64" s="172"/>
      <c r="E64" s="172"/>
      <c r="F64" s="172"/>
      <c r="G64" s="173"/>
      <c r="H64" s="79"/>
      <c r="I64" s="5" t="s">
        <v>192</v>
      </c>
      <c r="J64" s="4"/>
      <c r="K64" s="99"/>
      <c r="L64" s="4"/>
      <c r="M64" s="174">
        <v>0</v>
      </c>
      <c r="N64" s="174">
        <f>'1.Input'!N54</f>
        <v>0</v>
      </c>
      <c r="O64" s="189">
        <f>'1.Input'!O54</f>
        <v>0</v>
      </c>
      <c r="P64" s="189">
        <f>'1.Input'!P54</f>
        <v>0</v>
      </c>
      <c r="Q64" s="189">
        <f>'1.Input'!Q54</f>
        <v>0</v>
      </c>
      <c r="R64" s="189">
        <f>'1.Input'!R54</f>
        <v>0</v>
      </c>
      <c r="S64" s="189">
        <f>'1.Input'!S54</f>
        <v>0</v>
      </c>
      <c r="T64" s="189">
        <f>'1.Input'!T54</f>
        <v>0</v>
      </c>
      <c r="U64" s="189">
        <f>'1.Input'!U54</f>
        <v>0</v>
      </c>
      <c r="V64" s="189">
        <f>'1.Input'!V54</f>
        <v>0</v>
      </c>
      <c r="W64" s="189">
        <f>'1.Input'!W54</f>
        <v>0</v>
      </c>
      <c r="X64" s="189">
        <f>'1.Input'!X54</f>
        <v>0</v>
      </c>
      <c r="Y64" s="189">
        <f>'1.Input'!Y54</f>
        <v>0</v>
      </c>
      <c r="Z64" s="189">
        <f>'1.Input'!Z54</f>
        <v>0</v>
      </c>
      <c r="AB64" s="20"/>
    </row>
    <row r="65" spans="1:28" ht="14.25" customHeight="1" x14ac:dyDescent="0.2">
      <c r="A65" s="20"/>
      <c r="B65" s="75">
        <f t="shared" si="65"/>
        <v>36</v>
      </c>
      <c r="C65" s="166" t="s">
        <v>198</v>
      </c>
      <c r="D65" s="167"/>
      <c r="E65" s="167"/>
      <c r="F65" s="167"/>
      <c r="G65" s="168"/>
      <c r="H65" s="4"/>
      <c r="I65" s="39" t="s">
        <v>192</v>
      </c>
      <c r="J65" s="4"/>
      <c r="K65" s="175">
        <f>IFERROR(('3.Inv&amp;Reinv'!K24/'3.Inv&amp;Reinv'!I24+'3.Inv&amp;Reinv'!K25/'3.Inv&amp;Reinv'!I25+'3.Inv&amp;Reinv'!K26/'3.Inv&amp;Reinv'!I26+'3.Inv&amp;Reinv'!K27/'3.Inv&amp;Reinv'!I27+'3.Inv&amp;Reinv'!K28/'3.Inv&amp;Reinv'!I28)*'2.Flux de deseuri'!K55*1.19,0)</f>
        <v>0</v>
      </c>
      <c r="L65" s="4"/>
      <c r="M65" s="170">
        <v>0</v>
      </c>
      <c r="N65" s="170">
        <v>0</v>
      </c>
      <c r="O65" s="188">
        <v>0</v>
      </c>
      <c r="P65" s="188">
        <v>0</v>
      </c>
      <c r="Q65" s="188">
        <f>IFERROR($K$65/('2.Flux de deseuri'!Q10*12),0)</f>
        <v>0</v>
      </c>
      <c r="R65" s="188">
        <f>IFERROR($K$65/('2.Flux de deseuri'!R10*12),0)</f>
        <v>0</v>
      </c>
      <c r="S65" s="188">
        <f>IFERROR($K$65/('2.Flux de deseuri'!S10*12),0)</f>
        <v>0</v>
      </c>
      <c r="T65" s="188">
        <f>IFERROR($K$65/('2.Flux de deseuri'!T10*12),0)</f>
        <v>0</v>
      </c>
      <c r="U65" s="188">
        <f>IFERROR($K$65/('2.Flux de deseuri'!U10*12),0)</f>
        <v>0</v>
      </c>
      <c r="V65" s="188">
        <f>IFERROR($K$65/('2.Flux de deseuri'!V10*12),0)</f>
        <v>0</v>
      </c>
      <c r="W65" s="188">
        <f>IFERROR($K$65/('2.Flux de deseuri'!W10*12),0)</f>
        <v>0</v>
      </c>
      <c r="X65" s="188">
        <f>IFERROR($K$65/('2.Flux de deseuri'!X10*12),0)</f>
        <v>0</v>
      </c>
      <c r="Y65" s="188">
        <f>IFERROR($K$65/('2.Flux de deseuri'!Y10*12),0)</f>
        <v>0</v>
      </c>
      <c r="Z65" s="188">
        <f>IFERROR($K$65/('2.Flux de deseuri'!Z10*12),0)</f>
        <v>0</v>
      </c>
      <c r="AB65" s="20"/>
    </row>
    <row r="66" spans="1:28" ht="26.25" customHeight="1" x14ac:dyDescent="0.2">
      <c r="A66" s="20"/>
      <c r="B66" s="75">
        <f t="shared" si="65"/>
        <v>37</v>
      </c>
      <c r="C66" s="171" t="s">
        <v>199</v>
      </c>
      <c r="D66" s="172"/>
      <c r="E66" s="172"/>
      <c r="F66" s="172"/>
      <c r="G66" s="173"/>
      <c r="H66" s="4"/>
      <c r="I66" s="5" t="s">
        <v>192</v>
      </c>
      <c r="J66" s="4"/>
      <c r="K66" s="4"/>
      <c r="L66" s="4"/>
      <c r="M66" s="174">
        <f>M63</f>
        <v>0</v>
      </c>
      <c r="N66" s="174">
        <f t="shared" ref="N66:Z66" si="67">IF(N63+N65&lt;=N64,N63+N65,N64)</f>
        <v>0</v>
      </c>
      <c r="O66" s="189">
        <f t="shared" si="67"/>
        <v>0</v>
      </c>
      <c r="P66" s="189">
        <f t="shared" si="67"/>
        <v>0</v>
      </c>
      <c r="Q66" s="189">
        <f t="shared" si="67"/>
        <v>0</v>
      </c>
      <c r="R66" s="189">
        <f t="shared" si="67"/>
        <v>0</v>
      </c>
      <c r="S66" s="189">
        <f t="shared" si="67"/>
        <v>0</v>
      </c>
      <c r="T66" s="189">
        <f t="shared" si="67"/>
        <v>0</v>
      </c>
      <c r="U66" s="189">
        <f t="shared" si="67"/>
        <v>0</v>
      </c>
      <c r="V66" s="189">
        <f t="shared" si="67"/>
        <v>0</v>
      </c>
      <c r="W66" s="189">
        <f t="shared" si="67"/>
        <v>0</v>
      </c>
      <c r="X66" s="189">
        <f t="shared" si="67"/>
        <v>0</v>
      </c>
      <c r="Y66" s="189">
        <f t="shared" si="67"/>
        <v>0</v>
      </c>
      <c r="Z66" s="189">
        <f t="shared" si="67"/>
        <v>0</v>
      </c>
      <c r="AB66" s="20"/>
    </row>
    <row r="67" spans="1:28" x14ac:dyDescent="0.2">
      <c r="A67" s="20"/>
      <c r="B67" s="75"/>
      <c r="C67" s="120"/>
      <c r="D67" s="120"/>
      <c r="E67" s="120"/>
      <c r="F67" s="120"/>
      <c r="G67" s="120"/>
      <c r="H67" s="4"/>
      <c r="I67" s="107"/>
      <c r="J67" s="4"/>
      <c r="K67" s="4"/>
      <c r="L67" s="4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B67" s="20"/>
    </row>
    <row r="68" spans="1:28" x14ac:dyDescent="0.2">
      <c r="A68" s="20"/>
      <c r="C68" s="41" t="s">
        <v>201</v>
      </c>
      <c r="D68" s="41"/>
      <c r="E68" s="41"/>
      <c r="F68" s="41"/>
      <c r="G68" s="41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B68" s="20"/>
    </row>
    <row r="69" spans="1:28" x14ac:dyDescent="0.2">
      <c r="A69" s="20"/>
      <c r="B69" s="2">
        <f>B64+1</f>
        <v>36</v>
      </c>
      <c r="C69" s="166" t="s">
        <v>188</v>
      </c>
      <c r="D69" s="167"/>
      <c r="E69" s="167"/>
      <c r="F69" s="167"/>
      <c r="G69" s="168"/>
      <c r="H69" s="24"/>
      <c r="I69" s="39" t="s">
        <v>192</v>
      </c>
      <c r="J69" s="24"/>
      <c r="K69" s="24"/>
      <c r="L69" s="24"/>
      <c r="M69" s="169">
        <f>IFERROR((M17*'2.Flux de deseuri'!M61-('4.Tarife'!M37+'4.Tarife'!M53)*'2.Flux de deseuri'!$K$56)/('2.Flux de deseuri'!M12*12),0)</f>
        <v>0</v>
      </c>
      <c r="N69" s="169">
        <f>IFERROR((N17*'2.Flux de deseuri'!N61-('4.Tarife'!N37+'4.Tarife'!N53)*'2.Flux de deseuri'!$K$56)/('2.Flux de deseuri'!N12*12),0)</f>
        <v>0</v>
      </c>
      <c r="O69" s="187">
        <f>IFERROR((O17*'2.Flux de deseuri'!O61-('4.Tarife'!O37+'4.Tarife'!O53)*'2.Flux de deseuri'!$K$56)/('2.Flux de deseuri'!O12*12),0)</f>
        <v>0</v>
      </c>
      <c r="P69" s="187">
        <f>IFERROR((P17*'2.Flux de deseuri'!P61-('4.Tarife'!P37+'4.Tarife'!P53)*'2.Flux de deseuri'!$K$56)/('2.Flux de deseuri'!P12*12),0)</f>
        <v>0</v>
      </c>
      <c r="Q69" s="187">
        <f>IFERROR((Q17*'2.Flux de deseuri'!Q61-('4.Tarife'!Q37+'4.Tarife'!Q53)*'2.Flux de deseuri'!$K$56)/('2.Flux de deseuri'!Q12*12),0)</f>
        <v>0</v>
      </c>
      <c r="R69" s="187">
        <f>IFERROR((R17*'2.Flux de deseuri'!R61-('4.Tarife'!R37+'4.Tarife'!R53)*'2.Flux de deseuri'!$K$56)/('2.Flux de deseuri'!R12*12),0)</f>
        <v>0</v>
      </c>
      <c r="S69" s="187">
        <f>IFERROR((S17*'2.Flux de deseuri'!S61-('4.Tarife'!S37+'4.Tarife'!S53)*'2.Flux de deseuri'!$K$56)/('2.Flux de deseuri'!S12*12),0)</f>
        <v>0</v>
      </c>
      <c r="T69" s="187">
        <f>IFERROR((T17*'2.Flux de deseuri'!T61-('4.Tarife'!T37+'4.Tarife'!T53)*'2.Flux de deseuri'!$K$56)/('2.Flux de deseuri'!T12*12),0)</f>
        <v>0</v>
      </c>
      <c r="U69" s="187">
        <f>IFERROR((U17*'2.Flux de deseuri'!U61-('4.Tarife'!U37+'4.Tarife'!U53)*'2.Flux de deseuri'!$K$56)/('2.Flux de deseuri'!U12*12),0)</f>
        <v>0</v>
      </c>
      <c r="V69" s="187">
        <f>IFERROR((V17*'2.Flux de deseuri'!V61-('4.Tarife'!V37+'4.Tarife'!V53)*'2.Flux de deseuri'!$K$56)/('2.Flux de deseuri'!V12*12),0)</f>
        <v>0</v>
      </c>
      <c r="W69" s="187">
        <f>IFERROR((W17*'2.Flux de deseuri'!W61-('4.Tarife'!W37+'4.Tarife'!W53)*'2.Flux de deseuri'!$K$56)/('2.Flux de deseuri'!W12*12),0)</f>
        <v>0</v>
      </c>
      <c r="X69" s="187">
        <f>IFERROR((X17*'2.Flux de deseuri'!X61-('4.Tarife'!X37+'4.Tarife'!X53)*'2.Flux de deseuri'!$K$56)/('2.Flux de deseuri'!X12*12),0)</f>
        <v>0</v>
      </c>
      <c r="Y69" s="187">
        <f>IFERROR((Y17*'2.Flux de deseuri'!Y61-('4.Tarife'!Y37+'4.Tarife'!Y53)*'2.Flux de deseuri'!$K$56)/('2.Flux de deseuri'!Y12*12),0)</f>
        <v>0</v>
      </c>
      <c r="Z69" s="187">
        <f>IFERROR((Z17*'2.Flux de deseuri'!Z61-('4.Tarife'!Z37+'4.Tarife'!Z53)*'2.Flux de deseuri'!$K$56)/('2.Flux de deseuri'!Z12*12),0)</f>
        <v>0</v>
      </c>
      <c r="AB69" s="20"/>
    </row>
    <row r="70" spans="1:28" x14ac:dyDescent="0.2">
      <c r="A70" s="20"/>
      <c r="B70" s="75">
        <f>B69+1</f>
        <v>37</v>
      </c>
      <c r="C70" s="166" t="s">
        <v>189</v>
      </c>
      <c r="D70" s="167"/>
      <c r="E70" s="167"/>
      <c r="F70" s="167"/>
      <c r="G70" s="168"/>
      <c r="H70" s="4"/>
      <c r="I70" s="39" t="s">
        <v>192</v>
      </c>
      <c r="J70" s="4"/>
      <c r="K70" s="4"/>
      <c r="L70" s="4"/>
      <c r="M70" s="170">
        <f>IFERROR((M23*'2.Flux de deseuri'!M65-M45*'2.Flux de deseuri'!$K$56)/('2.Flux de deseuri'!M12*12),0)</f>
        <v>0</v>
      </c>
      <c r="N70" s="170">
        <f>IFERROR((N23*'2.Flux de deseuri'!N65-N45*'2.Flux de deseuri'!$K$56)/('2.Flux de deseuri'!N12*12),0)</f>
        <v>0</v>
      </c>
      <c r="O70" s="188">
        <f>IFERROR((O23*'2.Flux de deseuri'!O65-O45*'2.Flux de deseuri'!$K$56)/('2.Flux de deseuri'!O12*12),0)</f>
        <v>0</v>
      </c>
      <c r="P70" s="188">
        <f>IFERROR((P23*'2.Flux de deseuri'!P65-P45*'2.Flux de deseuri'!$K$56)/('2.Flux de deseuri'!P12*12),0)</f>
        <v>0</v>
      </c>
      <c r="Q70" s="188">
        <f>IFERROR((Q23*'2.Flux de deseuri'!Q65-Q45*'2.Flux de deseuri'!$K$56)/('2.Flux de deseuri'!Q12*12),0)</f>
        <v>0</v>
      </c>
      <c r="R70" s="188">
        <f>IFERROR((R23*'2.Flux de deseuri'!R65-R45*'2.Flux de deseuri'!$K$56)/('2.Flux de deseuri'!R12*12),0)</f>
        <v>0</v>
      </c>
      <c r="S70" s="188">
        <f>IFERROR((S23*'2.Flux de deseuri'!S65-S45*'2.Flux de deseuri'!$K$56)/('2.Flux de deseuri'!S12*12),0)</f>
        <v>0</v>
      </c>
      <c r="T70" s="188">
        <f>IFERROR((T23*'2.Flux de deseuri'!T65-T45*'2.Flux de deseuri'!$K$56)/('2.Flux de deseuri'!T12*12),0)</f>
        <v>0</v>
      </c>
      <c r="U70" s="188">
        <f>IFERROR((U23*'2.Flux de deseuri'!U65-U45*'2.Flux de deseuri'!$K$56)/('2.Flux de deseuri'!U12*12),0)</f>
        <v>0</v>
      </c>
      <c r="V70" s="188">
        <f>IFERROR((V23*'2.Flux de deseuri'!V65-V45*'2.Flux de deseuri'!$K$56)/('2.Flux de deseuri'!V12*12),0)</f>
        <v>0</v>
      </c>
      <c r="W70" s="188">
        <f>IFERROR((W23*'2.Flux de deseuri'!W65-W45*'2.Flux de deseuri'!$K$56)/('2.Flux de deseuri'!W12*12),0)</f>
        <v>0</v>
      </c>
      <c r="X70" s="188">
        <f>IFERROR((X23*'2.Flux de deseuri'!X65-X45*'2.Flux de deseuri'!$K$56)/('2.Flux de deseuri'!X12*12),0)</f>
        <v>0</v>
      </c>
      <c r="Y70" s="188">
        <f>IFERROR((Y23*'2.Flux de deseuri'!Y65-Y45*'2.Flux de deseuri'!$K$56)/('2.Flux de deseuri'!Y12*12),0)</f>
        <v>0</v>
      </c>
      <c r="Z70" s="188">
        <f>IFERROR((Z23*'2.Flux de deseuri'!Z65-Z45*'2.Flux de deseuri'!$K$56)/('2.Flux de deseuri'!Z12*12),0)</f>
        <v>0</v>
      </c>
      <c r="AB70" s="20"/>
    </row>
    <row r="71" spans="1:28" x14ac:dyDescent="0.2">
      <c r="A71" s="20"/>
      <c r="B71" s="75">
        <f>B70+1</f>
        <v>38</v>
      </c>
      <c r="C71" s="166" t="s">
        <v>190</v>
      </c>
      <c r="D71" s="167"/>
      <c r="E71" s="167"/>
      <c r="F71" s="167"/>
      <c r="G71" s="168"/>
      <c r="H71" s="4"/>
      <c r="I71" s="39" t="s">
        <v>192</v>
      </c>
      <c r="J71" s="4"/>
      <c r="K71" s="4"/>
      <c r="L71" s="4"/>
      <c r="M71" s="170">
        <f>IFERROR(M29*'2.Flux de deseuri'!M81/('2.Flux de deseuri'!M12*12),0)</f>
        <v>0</v>
      </c>
      <c r="N71" s="170">
        <f>IFERROR(N29*'2.Flux de deseuri'!N81/('2.Flux de deseuri'!N12*12),0)</f>
        <v>0</v>
      </c>
      <c r="O71" s="188">
        <f>IFERROR(O29*'2.Flux de deseuri'!O81/('2.Flux de deseuri'!O12*12),0)</f>
        <v>0</v>
      </c>
      <c r="P71" s="188">
        <f>IFERROR(P29*'2.Flux de deseuri'!P81/('2.Flux de deseuri'!P12*12),0)</f>
        <v>0</v>
      </c>
      <c r="Q71" s="188">
        <f>IFERROR(Q29*'2.Flux de deseuri'!Q81/('2.Flux de deseuri'!Q12*12),0)</f>
        <v>0</v>
      </c>
      <c r="R71" s="188">
        <f>IFERROR(R29*'2.Flux de deseuri'!R81/('2.Flux de deseuri'!R12*12),0)</f>
        <v>0</v>
      </c>
      <c r="S71" s="188">
        <f>IFERROR(S29*'2.Flux de deseuri'!S81/('2.Flux de deseuri'!S12*12),0)</f>
        <v>0</v>
      </c>
      <c r="T71" s="188">
        <f>IFERROR(T29*'2.Flux de deseuri'!T81/('2.Flux de deseuri'!T12*12),0)</f>
        <v>0</v>
      </c>
      <c r="U71" s="188">
        <f>IFERROR(U29*'2.Flux de deseuri'!U81/('2.Flux de deseuri'!U12*12),0)</f>
        <v>0</v>
      </c>
      <c r="V71" s="188">
        <f>IFERROR(V29*'2.Flux de deseuri'!V81/('2.Flux de deseuri'!V12*12),0)</f>
        <v>0</v>
      </c>
      <c r="W71" s="188">
        <f>IFERROR(W29*'2.Flux de deseuri'!W81/('2.Flux de deseuri'!W12*12),0)</f>
        <v>0</v>
      </c>
      <c r="X71" s="188">
        <f>IFERROR(X29*'2.Flux de deseuri'!X81/('2.Flux de deseuri'!X12*12),0)</f>
        <v>0</v>
      </c>
      <c r="Y71" s="188">
        <f>IFERROR(Y29*'2.Flux de deseuri'!Y81/('2.Flux de deseuri'!Y12*12),0)</f>
        <v>0</v>
      </c>
      <c r="Z71" s="188">
        <f>IFERROR(Z29*'2.Flux de deseuri'!Z81/('2.Flux de deseuri'!Z12*12),0)</f>
        <v>0</v>
      </c>
      <c r="AB71" s="20"/>
    </row>
    <row r="72" spans="1:28" ht="27" customHeight="1" x14ac:dyDescent="0.2">
      <c r="A72" s="20"/>
      <c r="B72" s="75">
        <f t="shared" ref="B72:B75" si="68">B71+1</f>
        <v>39</v>
      </c>
      <c r="C72" s="171" t="s">
        <v>191</v>
      </c>
      <c r="D72" s="172"/>
      <c r="E72" s="172"/>
      <c r="F72" s="172"/>
      <c r="G72" s="173"/>
      <c r="H72" s="79"/>
      <c r="I72" s="5" t="s">
        <v>192</v>
      </c>
      <c r="J72" s="4"/>
      <c r="K72" s="7"/>
      <c r="L72" s="4"/>
      <c r="M72" s="174">
        <f>SUM(M69:M71)*1.19</f>
        <v>0</v>
      </c>
      <c r="N72" s="174">
        <f t="shared" ref="N72:Z72" si="69">SUM(N69:N71)*1.19</f>
        <v>0</v>
      </c>
      <c r="O72" s="189">
        <f t="shared" si="69"/>
        <v>0</v>
      </c>
      <c r="P72" s="189">
        <f t="shared" si="69"/>
        <v>0</v>
      </c>
      <c r="Q72" s="189">
        <f t="shared" si="69"/>
        <v>0</v>
      </c>
      <c r="R72" s="189">
        <f t="shared" si="69"/>
        <v>0</v>
      </c>
      <c r="S72" s="189">
        <f t="shared" si="69"/>
        <v>0</v>
      </c>
      <c r="T72" s="189">
        <f t="shared" si="69"/>
        <v>0</v>
      </c>
      <c r="U72" s="189">
        <f t="shared" si="69"/>
        <v>0</v>
      </c>
      <c r="V72" s="189">
        <f t="shared" si="69"/>
        <v>0</v>
      </c>
      <c r="W72" s="189">
        <f t="shared" si="69"/>
        <v>0</v>
      </c>
      <c r="X72" s="189">
        <f t="shared" si="69"/>
        <v>0</v>
      </c>
      <c r="Y72" s="189">
        <f t="shared" si="69"/>
        <v>0</v>
      </c>
      <c r="Z72" s="189">
        <f t="shared" si="69"/>
        <v>0</v>
      </c>
      <c r="AB72" s="20"/>
    </row>
    <row r="73" spans="1:28" x14ac:dyDescent="0.2">
      <c r="A73" s="20"/>
      <c r="B73" s="75">
        <f t="shared" si="68"/>
        <v>40</v>
      </c>
      <c r="C73" s="171" t="s">
        <v>200</v>
      </c>
      <c r="D73" s="172"/>
      <c r="E73" s="172"/>
      <c r="F73" s="172"/>
      <c r="G73" s="173"/>
      <c r="H73" s="79"/>
      <c r="I73" s="5" t="s">
        <v>192</v>
      </c>
      <c r="J73" s="4"/>
      <c r="K73" s="99"/>
      <c r="L73" s="4"/>
      <c r="M73" s="174">
        <v>0</v>
      </c>
      <c r="N73" s="174">
        <f>'1.Input'!N55</f>
        <v>0</v>
      </c>
      <c r="O73" s="189">
        <f>'1.Input'!O55</f>
        <v>0</v>
      </c>
      <c r="P73" s="189">
        <f>'1.Input'!P55</f>
        <v>0</v>
      </c>
      <c r="Q73" s="189">
        <f>'1.Input'!Q55</f>
        <v>0</v>
      </c>
      <c r="R73" s="189">
        <f>'1.Input'!R55</f>
        <v>0</v>
      </c>
      <c r="S73" s="189">
        <f>'1.Input'!S55</f>
        <v>0</v>
      </c>
      <c r="T73" s="189">
        <f>'1.Input'!T55</f>
        <v>0</v>
      </c>
      <c r="U73" s="189">
        <f>'1.Input'!U55</f>
        <v>0</v>
      </c>
      <c r="V73" s="189">
        <f>'1.Input'!V55</f>
        <v>0</v>
      </c>
      <c r="W73" s="189">
        <f>'1.Input'!W55</f>
        <v>0</v>
      </c>
      <c r="X73" s="189">
        <f>'1.Input'!X55</f>
        <v>0</v>
      </c>
      <c r="Y73" s="189">
        <f>'1.Input'!Y55</f>
        <v>0</v>
      </c>
      <c r="Z73" s="189">
        <f>'1.Input'!Z55</f>
        <v>0</v>
      </c>
      <c r="AB73" s="20"/>
    </row>
    <row r="74" spans="1:28" ht="19.5" customHeight="1" x14ac:dyDescent="0.2">
      <c r="A74" s="20"/>
      <c r="B74" s="75">
        <f t="shared" si="68"/>
        <v>41</v>
      </c>
      <c r="C74" s="166" t="s">
        <v>202</v>
      </c>
      <c r="D74" s="167"/>
      <c r="E74" s="167"/>
      <c r="F74" s="167"/>
      <c r="G74" s="168"/>
      <c r="H74" s="4"/>
      <c r="I74" s="39" t="s">
        <v>192</v>
      </c>
      <c r="J74" s="4"/>
      <c r="K74" s="175">
        <f>IFERROR(('3.Inv&amp;Reinv'!K24/'3.Inv&amp;Reinv'!I24+'3.Inv&amp;Reinv'!K25/'3.Inv&amp;Reinv'!I25+'3.Inv&amp;Reinv'!K26/'3.Inv&amp;Reinv'!I26+'3.Inv&amp;Reinv'!K27/'3.Inv&amp;Reinv'!I27+'3.Inv&amp;Reinv'!K28/'3.Inv&amp;Reinv'!I28)*'2.Flux de deseuri'!K56*1.19,0)</f>
        <v>0</v>
      </c>
      <c r="L74" s="4"/>
      <c r="M74" s="170">
        <v>0</v>
      </c>
      <c r="N74" s="170">
        <v>0</v>
      </c>
      <c r="O74" s="188">
        <v>0</v>
      </c>
      <c r="P74" s="188">
        <v>0</v>
      </c>
      <c r="Q74" s="188">
        <f>IFERROR($K$74/('2.Flux de deseuri'!Q12*12),0)</f>
        <v>0</v>
      </c>
      <c r="R74" s="188">
        <f>IFERROR($K$74/('2.Flux de deseuri'!R12*12),0)</f>
        <v>0</v>
      </c>
      <c r="S74" s="188">
        <f>IFERROR($K$74/('2.Flux de deseuri'!S12*12),0)</f>
        <v>0</v>
      </c>
      <c r="T74" s="188">
        <f>IFERROR($K$74/('2.Flux de deseuri'!T12*12),0)</f>
        <v>0</v>
      </c>
      <c r="U74" s="188">
        <f>IFERROR($K$74/('2.Flux de deseuri'!U12*12),0)</f>
        <v>0</v>
      </c>
      <c r="V74" s="188">
        <f>IFERROR($K$74/('2.Flux de deseuri'!V12*12),0)</f>
        <v>0</v>
      </c>
      <c r="W74" s="188">
        <f>IFERROR($K$74/('2.Flux de deseuri'!W12*12),0)</f>
        <v>0</v>
      </c>
      <c r="X74" s="188">
        <f>IFERROR($K$74/('2.Flux de deseuri'!X12*12),0)</f>
        <v>0</v>
      </c>
      <c r="Y74" s="188">
        <f>IFERROR($K$74/('2.Flux de deseuri'!Y12*12),0)</f>
        <v>0</v>
      </c>
      <c r="Z74" s="188">
        <f>IFERROR($K$74/('2.Flux de deseuri'!Z12*12),0)</f>
        <v>0</v>
      </c>
      <c r="AB74" s="20"/>
    </row>
    <row r="75" spans="1:28" ht="28.5" customHeight="1" x14ac:dyDescent="0.2">
      <c r="A75" s="20"/>
      <c r="B75" s="75">
        <f t="shared" si="68"/>
        <v>42</v>
      </c>
      <c r="C75" s="171" t="s">
        <v>199</v>
      </c>
      <c r="D75" s="172"/>
      <c r="E75" s="172"/>
      <c r="F75" s="172"/>
      <c r="G75" s="173"/>
      <c r="H75" s="4"/>
      <c r="I75" s="5" t="s">
        <v>192</v>
      </c>
      <c r="J75" s="4"/>
      <c r="K75" s="4"/>
      <c r="L75" s="4"/>
      <c r="M75" s="174">
        <f>M72</f>
        <v>0</v>
      </c>
      <c r="N75" s="174">
        <f t="shared" ref="N75" si="70">IF(N72+N74&lt;=N73,N72+N74,N73)</f>
        <v>0</v>
      </c>
      <c r="O75" s="189">
        <f t="shared" ref="O75" si="71">IF(O72+O74&lt;=O73,O72+O74,O73)</f>
        <v>0</v>
      </c>
      <c r="P75" s="189">
        <f t="shared" ref="P75" si="72">IF(P72+P74&lt;=P73,P72+P74,P73)</f>
        <v>0</v>
      </c>
      <c r="Q75" s="189">
        <f t="shared" ref="Q75" si="73">IF(Q72+Q74&lt;=Q73,Q72+Q74,Q73)</f>
        <v>0</v>
      </c>
      <c r="R75" s="189">
        <f t="shared" ref="R75" si="74">IF(R72+R74&lt;=R73,R72+R74,R73)</f>
        <v>0</v>
      </c>
      <c r="S75" s="189">
        <f t="shared" ref="S75" si="75">IF(S72+S74&lt;=S73,S72+S74,S73)</f>
        <v>0</v>
      </c>
      <c r="T75" s="189">
        <f t="shared" ref="T75" si="76">IF(T72+T74&lt;=T73,T72+T74,T73)</f>
        <v>0</v>
      </c>
      <c r="U75" s="189">
        <f t="shared" ref="U75" si="77">IF(U72+U74&lt;=U73,U72+U74,U73)</f>
        <v>0</v>
      </c>
      <c r="V75" s="189">
        <f t="shared" ref="V75" si="78">IF(V72+V74&lt;=V73,V72+V74,V73)</f>
        <v>0</v>
      </c>
      <c r="W75" s="189">
        <f t="shared" ref="W75" si="79">IF(W72+W74&lt;=W73,W72+W74,W73)</f>
        <v>0</v>
      </c>
      <c r="X75" s="189">
        <f t="shared" ref="X75" si="80">IF(X72+X74&lt;=X73,X72+X74,X73)</f>
        <v>0</v>
      </c>
      <c r="Y75" s="189">
        <f t="shared" ref="Y75" si="81">IF(Y72+Y74&lt;=Y73,Y72+Y74,Y73)</f>
        <v>0</v>
      </c>
      <c r="Z75" s="189">
        <f t="shared" ref="Z75" si="82">IF(Z72+Z74&lt;=Z73,Z72+Z74,Z73)</f>
        <v>0</v>
      </c>
      <c r="AB75" s="20"/>
    </row>
    <row r="76" spans="1:28" ht="18.75" customHeight="1" x14ac:dyDescent="0.2">
      <c r="A76" s="20"/>
      <c r="B76" s="75"/>
      <c r="C76" s="177"/>
      <c r="D76" s="177"/>
      <c r="E76" s="177"/>
      <c r="F76" s="177"/>
      <c r="G76" s="177"/>
      <c r="H76" s="4"/>
      <c r="I76" s="7"/>
      <c r="J76" s="4"/>
      <c r="K76" s="4"/>
      <c r="L76" s="4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B76" s="20"/>
    </row>
    <row r="77" spans="1:28" ht="18" customHeight="1" x14ac:dyDescent="0.2">
      <c r="A77" s="20"/>
      <c r="C77" s="41" t="s">
        <v>221</v>
      </c>
      <c r="D77" s="41"/>
      <c r="E77" s="41"/>
      <c r="F77" s="41"/>
      <c r="G77" s="41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B77" s="20"/>
    </row>
    <row r="78" spans="1:28" ht="21.75" customHeight="1" x14ac:dyDescent="0.2">
      <c r="A78" s="20"/>
      <c r="B78" s="2">
        <f>B75+1</f>
        <v>43</v>
      </c>
      <c r="C78" s="166" t="s">
        <v>222</v>
      </c>
      <c r="D78" s="167"/>
      <c r="E78" s="167"/>
      <c r="F78" s="167"/>
      <c r="G78" s="168"/>
      <c r="H78" s="24"/>
      <c r="I78" s="39" t="s">
        <v>49</v>
      </c>
      <c r="J78" s="24"/>
      <c r="K78" s="175">
        <f>IFERROR(('3.Inv&amp;Reinv'!$K$24/'3.Inv&amp;Reinv'!$I$24+'3.Inv&amp;Reinv'!$K$25/'3.Inv&amp;Reinv'!$I$25+'3.Inv&amp;Reinv'!$K$26/'3.Inv&amp;Reinv'!$I$26+'3.Inv&amp;Reinv'!$K$27/'3.Inv&amp;Reinv'!$I$27+'3.Inv&amp;Reinv'!$K$28/'3.Inv&amp;Reinv'!$I$28)*'2.Flux de deseuri'!$K$57*AVERAGE('2.Flux de deseuri'!M62:Z62)/AVERAGE('2.Flux de deseuri'!$M$57:$Z$57)*1.19,0)</f>
        <v>0</v>
      </c>
      <c r="L78" s="24"/>
      <c r="M78" s="179">
        <f>IFERROR(M17-('4.Tarife'!M37+'4.Tarife'!M53)/'2.Flux de deseuri'!M62*'2.Flux de deseuri'!M62/'2.Flux de deseuri'!M59,0)</f>
        <v>0</v>
      </c>
      <c r="N78" s="179">
        <f>IFERROR(N17-('4.Tarife'!N37+'4.Tarife'!N53)/'2.Flux de deseuri'!N62*'2.Flux de deseuri'!N62/'2.Flux de deseuri'!N59,0)</f>
        <v>0</v>
      </c>
      <c r="O78" s="190">
        <f>IFERROR(O17-('4.Tarife'!O37+'4.Tarife'!O53)/'2.Flux de deseuri'!O62*'2.Flux de deseuri'!O62/'2.Flux de deseuri'!O59,0)</f>
        <v>0</v>
      </c>
      <c r="P78" s="190">
        <f>IFERROR(P17-('4.Tarife'!P37+'4.Tarife'!P53)/'2.Flux de deseuri'!P62*'2.Flux de deseuri'!P62/'2.Flux de deseuri'!P59,0)</f>
        <v>0</v>
      </c>
      <c r="Q78" s="190">
        <f>IFERROR(Q17-('4.Tarife'!Q37+'4.Tarife'!Q53)/'2.Flux de deseuri'!Q62*'2.Flux de deseuri'!Q62/'2.Flux de deseuri'!Q59+$K$78/'2.Flux de deseuri'!Q62,0)</f>
        <v>0</v>
      </c>
      <c r="R78" s="190">
        <f>IFERROR(R17-('4.Tarife'!R37+'4.Tarife'!R53)/'2.Flux de deseuri'!R62*'2.Flux de deseuri'!R62/'2.Flux de deseuri'!R59+$K$78/'2.Flux de deseuri'!R62,0)</f>
        <v>0</v>
      </c>
      <c r="S78" s="190">
        <f>IFERROR(S17-('4.Tarife'!S37+'4.Tarife'!S53)/'2.Flux de deseuri'!S62*'2.Flux de deseuri'!S62/'2.Flux de deseuri'!S59+$K$78/'2.Flux de deseuri'!S62,0)</f>
        <v>0</v>
      </c>
      <c r="T78" s="190">
        <f>IFERROR(T17-('4.Tarife'!T37+'4.Tarife'!T53)/'2.Flux de deseuri'!T62*'2.Flux de deseuri'!T62/'2.Flux de deseuri'!T59+$K$78/'2.Flux de deseuri'!T62,0)</f>
        <v>0</v>
      </c>
      <c r="U78" s="190">
        <f>IFERROR(U17-('4.Tarife'!U37+'4.Tarife'!U53)/'2.Flux de deseuri'!U62*'2.Flux de deseuri'!U62/'2.Flux de deseuri'!U59+$K$78/'2.Flux de deseuri'!U62,0)</f>
        <v>0</v>
      </c>
      <c r="V78" s="190">
        <f>IFERROR(V17-('4.Tarife'!V37+'4.Tarife'!V53)/'2.Flux de deseuri'!V62*'2.Flux de deseuri'!V62/'2.Flux de deseuri'!V59+$K$78/'2.Flux de deseuri'!V62,0)</f>
        <v>0</v>
      </c>
      <c r="W78" s="190">
        <f>IFERROR(W17-('4.Tarife'!W37+'4.Tarife'!W53)/'2.Flux de deseuri'!W62*'2.Flux de deseuri'!W62/'2.Flux de deseuri'!W59+$K$78/'2.Flux de deseuri'!W62,0)</f>
        <v>0</v>
      </c>
      <c r="X78" s="190">
        <f>IFERROR(X17-('4.Tarife'!X37+'4.Tarife'!X53)/'2.Flux de deseuri'!X62*'2.Flux de deseuri'!X62/'2.Flux de deseuri'!X59+$K$78/'2.Flux de deseuri'!X62,0)</f>
        <v>0</v>
      </c>
      <c r="Y78" s="190">
        <f>IFERROR(Y17-('4.Tarife'!Y37+'4.Tarife'!Y53)/'2.Flux de deseuri'!Y62*'2.Flux de deseuri'!Y62/'2.Flux de deseuri'!Y59+$K$78/'2.Flux de deseuri'!Y62,0)</f>
        <v>0</v>
      </c>
      <c r="Z78" s="190">
        <f>IFERROR(Z17-('4.Tarife'!Z37+'4.Tarife'!Z53)/'2.Flux de deseuri'!Z62*'2.Flux de deseuri'!Z62/'2.Flux de deseuri'!Z59+$K$78/'2.Flux de deseuri'!Z62,0)</f>
        <v>0</v>
      </c>
      <c r="AB78" s="20"/>
    </row>
    <row r="79" spans="1:28" ht="21" customHeight="1" x14ac:dyDescent="0.2">
      <c r="A79" s="20"/>
      <c r="B79" s="75">
        <f>B78+1</f>
        <v>44</v>
      </c>
      <c r="C79" s="166" t="s">
        <v>223</v>
      </c>
      <c r="D79" s="167"/>
      <c r="E79" s="167"/>
      <c r="F79" s="167"/>
      <c r="G79" s="168"/>
      <c r="H79" s="4"/>
      <c r="I79" s="39" t="s">
        <v>49</v>
      </c>
      <c r="J79" s="4"/>
      <c r="K79" s="175">
        <f>IFERROR(('3.Inv&amp;Reinv'!$K$24/'3.Inv&amp;Reinv'!$I$24+'3.Inv&amp;Reinv'!$K$25/'3.Inv&amp;Reinv'!$I$25+'3.Inv&amp;Reinv'!$K$26/'3.Inv&amp;Reinv'!$I$26+'3.Inv&amp;Reinv'!$K$27/'3.Inv&amp;Reinv'!$I$27+'3.Inv&amp;Reinv'!$K$28/'3.Inv&amp;Reinv'!$I$28)*'2.Flux de deseuri'!$K$57*AVERAGE('2.Flux de deseuri'!M66:Z66)/AVERAGE('2.Flux de deseuri'!$M$57:$Z$57)*1.19,0)</f>
        <v>0</v>
      </c>
      <c r="L79" s="4"/>
      <c r="M79" s="180">
        <f>IF(M23&gt;0,M23-M45*'2.Flux de deseuri'!M66/'2.Flux de deseuri'!M63/'2.Flux de deseuri'!M66,0)</f>
        <v>0</v>
      </c>
      <c r="N79" s="180">
        <f>IF(N23&gt;0,N23-N45*'2.Flux de deseuri'!N66/'2.Flux de deseuri'!N63/'2.Flux de deseuri'!N66,0)</f>
        <v>0</v>
      </c>
      <c r="O79" s="191">
        <f>IF(O23&gt;0,O23-O45*'2.Flux de deseuri'!O66/'2.Flux de deseuri'!O63/'2.Flux de deseuri'!O66,0)</f>
        <v>0</v>
      </c>
      <c r="P79" s="191">
        <f>IF(P23&gt;0,P23-P45*'2.Flux de deseuri'!P66/'2.Flux de deseuri'!P63/'2.Flux de deseuri'!P66,0)</f>
        <v>0</v>
      </c>
      <c r="Q79" s="191">
        <f>IFERROR(Q23-Q45*'2.Flux de deseuri'!Q66/'2.Flux de deseuri'!Q63/'2.Flux de deseuri'!Q66+$K$79/'2.Flux de deseuri'!Q66,0)</f>
        <v>0</v>
      </c>
      <c r="R79" s="191">
        <f>IFERROR(R23-R45*'2.Flux de deseuri'!R66/'2.Flux de deseuri'!R63/'2.Flux de deseuri'!R66+$K$79/'2.Flux de deseuri'!R66,0)</f>
        <v>0</v>
      </c>
      <c r="S79" s="191">
        <f>IFERROR(S23-S45*'2.Flux de deseuri'!S66/'2.Flux de deseuri'!S63/'2.Flux de deseuri'!S66+$K$79/'2.Flux de deseuri'!S66,0)</f>
        <v>0</v>
      </c>
      <c r="T79" s="191">
        <f>IFERROR(T23-T45*'2.Flux de deseuri'!T66/'2.Flux de deseuri'!T63/'2.Flux de deseuri'!T66+$K$79/'2.Flux de deseuri'!T66,0)</f>
        <v>0</v>
      </c>
      <c r="U79" s="191">
        <f>IFERROR(U23-U45*'2.Flux de deseuri'!U66/'2.Flux de deseuri'!U63/'2.Flux de deseuri'!U66+$K$79/'2.Flux de deseuri'!U66,0)</f>
        <v>0</v>
      </c>
      <c r="V79" s="191">
        <f>IFERROR(V23-V45*'2.Flux de deseuri'!V66/'2.Flux de deseuri'!V63/'2.Flux de deseuri'!V66+$K$79/'2.Flux de deseuri'!V66,0)</f>
        <v>0</v>
      </c>
      <c r="W79" s="191">
        <f>IFERROR(W23-W45*'2.Flux de deseuri'!W66/'2.Flux de deseuri'!W63/'2.Flux de deseuri'!W66+$K$79/'2.Flux de deseuri'!W66,0)</f>
        <v>0</v>
      </c>
      <c r="X79" s="191">
        <f>IFERROR(X23-X45*'2.Flux de deseuri'!X66/'2.Flux de deseuri'!X63/'2.Flux de deseuri'!X66+$K$79/'2.Flux de deseuri'!X66,0)</f>
        <v>0</v>
      </c>
      <c r="Y79" s="191">
        <f>IFERROR(Y23-Y45*'2.Flux de deseuri'!Y66/'2.Flux de deseuri'!Y63/'2.Flux de deseuri'!Y66+$K$79/'2.Flux de deseuri'!Y66,0)</f>
        <v>0</v>
      </c>
      <c r="Z79" s="191">
        <f>IFERROR(Z23-Z45*'2.Flux de deseuri'!Z66/'2.Flux de deseuri'!Z63/'2.Flux de deseuri'!Z66+$K$79/'2.Flux de deseuri'!Z66,0)</f>
        <v>0</v>
      </c>
      <c r="AB79" s="20"/>
    </row>
    <row r="80" spans="1:28" ht="23.25" customHeight="1" x14ac:dyDescent="0.2">
      <c r="A80" s="20"/>
      <c r="B80" s="75">
        <f>B79+1</f>
        <v>45</v>
      </c>
      <c r="C80" s="166" t="s">
        <v>224</v>
      </c>
      <c r="D80" s="167"/>
      <c r="E80" s="167"/>
      <c r="F80" s="167"/>
      <c r="G80" s="168"/>
      <c r="H80" s="4"/>
      <c r="I80" s="39" t="s">
        <v>49</v>
      </c>
      <c r="J80" s="4"/>
      <c r="K80" s="175">
        <f>IFERROR(('3.Inv&amp;Reinv'!$K$24/'3.Inv&amp;Reinv'!$I$24+'3.Inv&amp;Reinv'!$K$25/'3.Inv&amp;Reinv'!$I$25+'3.Inv&amp;Reinv'!$K$26/'3.Inv&amp;Reinv'!$I$26+'3.Inv&amp;Reinv'!$K$27/'3.Inv&amp;Reinv'!$I$27+'3.Inv&amp;Reinv'!$K$28/'3.Inv&amp;Reinv'!$I$28)*'2.Flux de deseuri'!$K$57*1.19-K78-K79,0)</f>
        <v>0</v>
      </c>
      <c r="L80" s="4"/>
      <c r="M80" s="180">
        <f>M29</f>
        <v>0</v>
      </c>
      <c r="N80" s="180">
        <f t="shared" ref="N80:P80" si="83">N29</f>
        <v>0</v>
      </c>
      <c r="O80" s="191">
        <f t="shared" si="83"/>
        <v>0</v>
      </c>
      <c r="P80" s="191">
        <f t="shared" si="83"/>
        <v>0</v>
      </c>
      <c r="Q80" s="191">
        <f>IFERROR(Q29+$K$80/('2.Flux de deseuri'!Q70+'2.Flux de deseuri'!Q74+'2.Flux de deseuri'!Q78+'2.Flux de deseuri'!Q82),0)</f>
        <v>0</v>
      </c>
      <c r="R80" s="191">
        <f>IFERROR(R29+$K$80/('2.Flux de deseuri'!R70+'2.Flux de deseuri'!R74+'2.Flux de deseuri'!R78+'2.Flux de deseuri'!R82),0)</f>
        <v>0</v>
      </c>
      <c r="S80" s="191">
        <f>IFERROR(S29+$K$80/('2.Flux de deseuri'!S70+'2.Flux de deseuri'!S74+'2.Flux de deseuri'!S78+'2.Flux de deseuri'!S82),0)</f>
        <v>0</v>
      </c>
      <c r="T80" s="191">
        <f>IFERROR(T29+$K$80/('2.Flux de deseuri'!T70+'2.Flux de deseuri'!T74+'2.Flux de deseuri'!T78+'2.Flux de deseuri'!T82),0)</f>
        <v>0</v>
      </c>
      <c r="U80" s="191">
        <f>IFERROR(U29+$K$80/('2.Flux de deseuri'!U70+'2.Flux de deseuri'!U74+'2.Flux de deseuri'!U78+'2.Flux de deseuri'!U82),0)</f>
        <v>0</v>
      </c>
      <c r="V80" s="191">
        <f>IFERROR(V29+$K$80/('2.Flux de deseuri'!V70+'2.Flux de deseuri'!V74+'2.Flux de deseuri'!V78+'2.Flux de deseuri'!V82),0)</f>
        <v>0</v>
      </c>
      <c r="W80" s="191">
        <f>IFERROR(W29+$K$80/('2.Flux de deseuri'!W70+'2.Flux de deseuri'!W74+'2.Flux de deseuri'!W78+'2.Flux de deseuri'!W82),0)</f>
        <v>0</v>
      </c>
      <c r="X80" s="191">
        <f>IFERROR(X29+$K$80/('2.Flux de deseuri'!X70+'2.Flux de deseuri'!X74+'2.Flux de deseuri'!X78+'2.Flux de deseuri'!X82),0)</f>
        <v>0</v>
      </c>
      <c r="Y80" s="191">
        <f>IFERROR(Y29+$K$80/('2.Flux de deseuri'!Y70+'2.Flux de deseuri'!Y74+'2.Flux de deseuri'!Y78+'2.Flux de deseuri'!Y82),0)</f>
        <v>0</v>
      </c>
      <c r="Z80" s="191">
        <f>IFERROR(Z29+$K$80/('2.Flux de deseuri'!Z70+'2.Flux de deseuri'!Z74+'2.Flux de deseuri'!Z78+'2.Flux de deseuri'!Z82),0)</f>
        <v>0</v>
      </c>
      <c r="AB80" s="20"/>
    </row>
    <row r="81" spans="1:28" x14ac:dyDescent="0.2">
      <c r="A81" s="20"/>
      <c r="B81" s="21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</row>
    <row r="82" spans="1:28" ht="15.75" thickBot="1" x14ac:dyDescent="0.25">
      <c r="A82" s="20"/>
      <c r="B82" s="21"/>
      <c r="C82" s="22" t="s">
        <v>92</v>
      </c>
      <c r="D82" s="22"/>
      <c r="E82" s="22"/>
      <c r="F82" s="22"/>
      <c r="G82" s="22"/>
      <c r="H82" s="22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</row>
    <row r="83" spans="1:28" ht="15" x14ac:dyDescent="0.2">
      <c r="A83" s="20"/>
      <c r="B83" s="21"/>
      <c r="C83" s="162"/>
      <c r="D83" s="162"/>
      <c r="E83" s="162"/>
      <c r="F83" s="162"/>
      <c r="G83" s="162"/>
      <c r="H83" s="162"/>
      <c r="AB83" s="20"/>
    </row>
    <row r="84" spans="1:28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</row>
    <row r="85" spans="1:28" x14ac:dyDescent="0.2">
      <c r="A85" s="20"/>
      <c r="B85" s="20"/>
      <c r="C85" s="163" t="s">
        <v>160</v>
      </c>
      <c r="D85" s="163"/>
      <c r="E85" s="163"/>
      <c r="F85" s="163"/>
      <c r="G85" s="163"/>
      <c r="H85" s="163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</row>
    <row r="86" spans="1:28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</row>
    <row r="87" spans="1:28" ht="24.75" customHeight="1" x14ac:dyDescent="0.2">
      <c r="A87" s="20"/>
      <c r="C87" s="41" t="s">
        <v>150</v>
      </c>
      <c r="D87" s="41"/>
      <c r="E87" s="41"/>
      <c r="F87" s="41"/>
      <c r="G87" s="41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0"/>
    </row>
    <row r="88" spans="1:28" x14ac:dyDescent="0.2">
      <c r="A88" s="20"/>
      <c r="B88" s="2">
        <f>B80+1</f>
        <v>46</v>
      </c>
      <c r="C88" s="26" t="s">
        <v>86</v>
      </c>
      <c r="D88" s="27"/>
      <c r="E88" s="27"/>
      <c r="F88" s="27"/>
      <c r="G88" s="28"/>
      <c r="H88" s="24"/>
      <c r="I88" s="39" t="s">
        <v>76</v>
      </c>
      <c r="J88" s="24"/>
      <c r="K88" s="24"/>
      <c r="L88" s="24"/>
      <c r="M88" s="164">
        <f>'2.Flux de deseuri'!M135</f>
        <v>0</v>
      </c>
      <c r="N88" s="164">
        <f>'2.Flux de deseuri'!N135</f>
        <v>0</v>
      </c>
      <c r="O88" s="185">
        <f>'2.Flux de deseuri'!O135</f>
        <v>0</v>
      </c>
      <c r="P88" s="185">
        <f>'2.Flux de deseuri'!P135</f>
        <v>0</v>
      </c>
      <c r="Q88" s="185">
        <f>'2.Flux de deseuri'!Q135</f>
        <v>0</v>
      </c>
      <c r="R88" s="185">
        <f>'2.Flux de deseuri'!R135</f>
        <v>0</v>
      </c>
      <c r="S88" s="185">
        <f>'2.Flux de deseuri'!S135</f>
        <v>0</v>
      </c>
      <c r="T88" s="185">
        <f>'2.Flux de deseuri'!T135</f>
        <v>0</v>
      </c>
      <c r="U88" s="185">
        <f>'2.Flux de deseuri'!U135</f>
        <v>0</v>
      </c>
      <c r="V88" s="185">
        <f>'2.Flux de deseuri'!V135</f>
        <v>0</v>
      </c>
      <c r="W88" s="185">
        <f>'2.Flux de deseuri'!W135</f>
        <v>0</v>
      </c>
      <c r="X88" s="185">
        <f>'2.Flux de deseuri'!X135</f>
        <v>0</v>
      </c>
      <c r="Y88" s="185">
        <f>'2.Flux de deseuri'!Y135</f>
        <v>0</v>
      </c>
      <c r="Z88" s="185">
        <f>'2.Flux de deseuri'!Z135</f>
        <v>0</v>
      </c>
      <c r="AA88" s="24"/>
      <c r="AB88" s="20"/>
    </row>
    <row r="89" spans="1:28" ht="25.5" customHeight="1" x14ac:dyDescent="0.2">
      <c r="A89" s="20"/>
      <c r="B89" s="75">
        <f>B88+1</f>
        <v>47</v>
      </c>
      <c r="C89" s="26" t="s">
        <v>151</v>
      </c>
      <c r="D89" s="27"/>
      <c r="E89" s="27"/>
      <c r="F89" s="27"/>
      <c r="G89" s="28"/>
      <c r="H89" s="4"/>
      <c r="I89" s="70" t="s">
        <v>121</v>
      </c>
      <c r="J89" s="4"/>
      <c r="K89" s="4"/>
      <c r="L89" s="4"/>
      <c r="M89" s="160">
        <f>'3.O&amp;M'!M78</f>
        <v>0</v>
      </c>
      <c r="N89" s="160">
        <f>'3.O&amp;M'!N78</f>
        <v>0</v>
      </c>
      <c r="O89" s="186">
        <f>'3.O&amp;M'!O78</f>
        <v>0</v>
      </c>
      <c r="P89" s="186">
        <f>'3.O&amp;M'!P78</f>
        <v>0</v>
      </c>
      <c r="Q89" s="186">
        <f>'3.O&amp;M'!Q78</f>
        <v>0</v>
      </c>
      <c r="R89" s="186">
        <f>'3.O&amp;M'!R78</f>
        <v>0</v>
      </c>
      <c r="S89" s="186">
        <f>'3.O&amp;M'!S78</f>
        <v>0</v>
      </c>
      <c r="T89" s="186">
        <f>'3.O&amp;M'!T78</f>
        <v>0</v>
      </c>
      <c r="U89" s="186">
        <f>'3.O&amp;M'!U78</f>
        <v>0</v>
      </c>
      <c r="V89" s="186">
        <f>'3.O&amp;M'!V78</f>
        <v>0</v>
      </c>
      <c r="W89" s="186">
        <f>'3.O&amp;M'!W78</f>
        <v>0</v>
      </c>
      <c r="X89" s="186">
        <f>'3.O&amp;M'!X78</f>
        <v>0</v>
      </c>
      <c r="Y89" s="186">
        <f>'3.O&amp;M'!Y78</f>
        <v>0</v>
      </c>
      <c r="Z89" s="186">
        <f>'3.O&amp;M'!Z78</f>
        <v>0</v>
      </c>
      <c r="AA89" s="24"/>
      <c r="AB89" s="20"/>
    </row>
    <row r="90" spans="1:28" ht="15" x14ac:dyDescent="0.25">
      <c r="A90" s="76"/>
      <c r="B90" s="75">
        <f>B89+1</f>
        <v>48</v>
      </c>
      <c r="C90" s="31" t="s">
        <v>152</v>
      </c>
      <c r="D90" s="31"/>
      <c r="E90" s="31"/>
      <c r="F90" s="31"/>
      <c r="G90" s="31"/>
      <c r="H90" s="79"/>
      <c r="I90" s="70" t="s">
        <v>121</v>
      </c>
      <c r="J90" s="81"/>
      <c r="K90" s="81"/>
      <c r="L90" s="81"/>
      <c r="M90" s="72">
        <f>M89*'1.Input'!$K$76</f>
        <v>0</v>
      </c>
      <c r="N90" s="72">
        <f>N89*'1.Input'!$K$76</f>
        <v>0</v>
      </c>
      <c r="O90" s="61">
        <f>O89*'1.Input'!$K$76</f>
        <v>0</v>
      </c>
      <c r="P90" s="61">
        <f>P89*'1.Input'!$K$76</f>
        <v>0</v>
      </c>
      <c r="Q90" s="61">
        <f>Q89*'1.Input'!$K$76</f>
        <v>0</v>
      </c>
      <c r="R90" s="61">
        <f>R89*'1.Input'!$K$76</f>
        <v>0</v>
      </c>
      <c r="S90" s="61">
        <f>S89*'1.Input'!$K$76</f>
        <v>0</v>
      </c>
      <c r="T90" s="61">
        <f>T89*'1.Input'!$K$76</f>
        <v>0</v>
      </c>
      <c r="U90" s="61">
        <f>U89*'1.Input'!$K$76</f>
        <v>0</v>
      </c>
      <c r="V90" s="61">
        <f>V89*'1.Input'!$K$76</f>
        <v>0</v>
      </c>
      <c r="W90" s="61">
        <f>W89*'1.Input'!$K$76</f>
        <v>0</v>
      </c>
      <c r="X90" s="61">
        <f>X89*'1.Input'!$K$76</f>
        <v>0</v>
      </c>
      <c r="Y90" s="61">
        <f>Y89*'1.Input'!$K$76</f>
        <v>0</v>
      </c>
      <c r="Z90" s="61">
        <f>Z89*'1.Input'!$K$76</f>
        <v>0</v>
      </c>
      <c r="AA90" s="83"/>
      <c r="AB90" s="76"/>
    </row>
    <row r="91" spans="1:28" ht="23.25" customHeight="1" x14ac:dyDescent="0.2">
      <c r="A91" s="20"/>
      <c r="B91" s="75">
        <f>B90+1</f>
        <v>49</v>
      </c>
      <c r="C91" s="156" t="s">
        <v>150</v>
      </c>
      <c r="D91" s="157"/>
      <c r="E91" s="157"/>
      <c r="F91" s="157"/>
      <c r="G91" s="158"/>
      <c r="H91" s="79"/>
      <c r="I91" s="80" t="s">
        <v>121</v>
      </c>
      <c r="J91" s="33"/>
      <c r="K91" s="33"/>
      <c r="L91" s="33"/>
      <c r="M91" s="82">
        <f>IFERROR(SUM(M89:M90)/M88,0)</f>
        <v>0</v>
      </c>
      <c r="N91" s="82">
        <f t="shared" ref="N91:Z91" si="84">IFERROR(SUM(N89:N90)/N88,0)</f>
        <v>0</v>
      </c>
      <c r="O91" s="62">
        <f t="shared" si="84"/>
        <v>0</v>
      </c>
      <c r="P91" s="62">
        <f t="shared" si="84"/>
        <v>0</v>
      </c>
      <c r="Q91" s="62">
        <f t="shared" si="84"/>
        <v>0</v>
      </c>
      <c r="R91" s="62">
        <f t="shared" si="84"/>
        <v>0</v>
      </c>
      <c r="S91" s="62">
        <f t="shared" si="84"/>
        <v>0</v>
      </c>
      <c r="T91" s="62">
        <f t="shared" si="84"/>
        <v>0</v>
      </c>
      <c r="U91" s="62">
        <f t="shared" si="84"/>
        <v>0</v>
      </c>
      <c r="V91" s="62">
        <f t="shared" si="84"/>
        <v>0</v>
      </c>
      <c r="W91" s="62">
        <f t="shared" si="84"/>
        <v>0</v>
      </c>
      <c r="X91" s="62">
        <f t="shared" si="84"/>
        <v>0</v>
      </c>
      <c r="Y91" s="62">
        <f t="shared" si="84"/>
        <v>0</v>
      </c>
      <c r="Z91" s="62">
        <f t="shared" si="84"/>
        <v>0</v>
      </c>
      <c r="AA91" s="24"/>
      <c r="AB91" s="20"/>
    </row>
    <row r="92" spans="1:28" x14ac:dyDescent="0.2">
      <c r="A92" s="20"/>
      <c r="B92" s="75"/>
      <c r="C92" s="55"/>
      <c r="D92" s="55"/>
      <c r="E92" s="55"/>
      <c r="F92" s="55"/>
      <c r="G92" s="55"/>
      <c r="H92" s="4"/>
      <c r="I92" s="33"/>
      <c r="J92" s="33"/>
      <c r="K92" s="33"/>
      <c r="L92" s="33"/>
      <c r="M92" s="4"/>
      <c r="N92" s="4"/>
      <c r="O92" s="151"/>
      <c r="P92" s="151"/>
      <c r="Q92" s="151"/>
      <c r="R92" s="60"/>
      <c r="S92" s="60"/>
      <c r="T92" s="60"/>
      <c r="U92" s="60"/>
      <c r="V92" s="60"/>
      <c r="W92" s="60"/>
      <c r="X92" s="60"/>
      <c r="Y92" s="60"/>
      <c r="Z92" s="60"/>
      <c r="AA92" s="24"/>
      <c r="AB92" s="20"/>
    </row>
    <row r="93" spans="1:28" ht="27.75" customHeight="1" x14ac:dyDescent="0.2">
      <c r="A93" s="20"/>
      <c r="C93" s="41" t="s">
        <v>219</v>
      </c>
      <c r="D93" s="41"/>
      <c r="E93" s="41"/>
      <c r="F93" s="41"/>
      <c r="G93" s="41"/>
      <c r="H93" s="24"/>
      <c r="I93" s="24"/>
      <c r="J93" s="24"/>
      <c r="K93" s="24"/>
      <c r="L93" s="24"/>
      <c r="M93" s="24"/>
      <c r="N93" s="24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24"/>
      <c r="AB93" s="20"/>
    </row>
    <row r="94" spans="1:28" x14ac:dyDescent="0.2">
      <c r="A94" s="20"/>
      <c r="B94" s="75">
        <f>B91+1</f>
        <v>50</v>
      </c>
      <c r="C94" s="26" t="s">
        <v>87</v>
      </c>
      <c r="D94" s="27"/>
      <c r="E94" s="27"/>
      <c r="F94" s="27"/>
      <c r="G94" s="28"/>
      <c r="H94" s="24"/>
      <c r="I94" s="39" t="s">
        <v>76</v>
      </c>
      <c r="J94" s="4"/>
      <c r="K94" s="4"/>
      <c r="L94" s="4"/>
      <c r="M94" s="160">
        <f>'2.Flux de deseuri'!M139</f>
        <v>0</v>
      </c>
      <c r="N94" s="160">
        <f>'2.Flux de deseuri'!N139</f>
        <v>0</v>
      </c>
      <c r="O94" s="186">
        <f>'2.Flux de deseuri'!O139</f>
        <v>0</v>
      </c>
      <c r="P94" s="186">
        <f>'2.Flux de deseuri'!P139</f>
        <v>0</v>
      </c>
      <c r="Q94" s="186">
        <f>'2.Flux de deseuri'!Q139</f>
        <v>0</v>
      </c>
      <c r="R94" s="186">
        <f>'2.Flux de deseuri'!R139</f>
        <v>0</v>
      </c>
      <c r="S94" s="186">
        <f>'2.Flux de deseuri'!S139</f>
        <v>0</v>
      </c>
      <c r="T94" s="186">
        <f>'2.Flux de deseuri'!T139</f>
        <v>0</v>
      </c>
      <c r="U94" s="186">
        <f>'2.Flux de deseuri'!U139</f>
        <v>0</v>
      </c>
      <c r="V94" s="186">
        <f>'2.Flux de deseuri'!V139</f>
        <v>0</v>
      </c>
      <c r="W94" s="186">
        <f>'2.Flux de deseuri'!W139</f>
        <v>0</v>
      </c>
      <c r="X94" s="186">
        <f>'2.Flux de deseuri'!X139</f>
        <v>0</v>
      </c>
      <c r="Y94" s="186">
        <f>'2.Flux de deseuri'!Y139</f>
        <v>0</v>
      </c>
      <c r="Z94" s="186">
        <f>'2.Flux de deseuri'!Z139</f>
        <v>0</v>
      </c>
      <c r="AA94" s="24"/>
      <c r="AB94" s="20"/>
    </row>
    <row r="95" spans="1:28" x14ac:dyDescent="0.2">
      <c r="A95" s="20"/>
      <c r="B95" s="75">
        <f>B94+1</f>
        <v>51</v>
      </c>
      <c r="C95" s="26" t="s">
        <v>157</v>
      </c>
      <c r="D95" s="27"/>
      <c r="E95" s="27"/>
      <c r="F95" s="27"/>
      <c r="G95" s="28"/>
      <c r="H95" s="4"/>
      <c r="I95" s="70" t="s">
        <v>121</v>
      </c>
      <c r="J95" s="81"/>
      <c r="K95" s="81"/>
      <c r="L95" s="81"/>
      <c r="M95" s="72">
        <v>0</v>
      </c>
      <c r="N95" s="72">
        <v>0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24"/>
      <c r="AB95" s="20"/>
    </row>
    <row r="96" spans="1:28" x14ac:dyDescent="0.2">
      <c r="A96" s="20"/>
      <c r="B96" s="75">
        <f t="shared" ref="B96:B97" si="85">B95+1</f>
        <v>52</v>
      </c>
      <c r="C96" s="31" t="s">
        <v>152</v>
      </c>
      <c r="D96" s="31"/>
      <c r="E96" s="31"/>
      <c r="F96" s="31"/>
      <c r="G96" s="31"/>
      <c r="H96" s="79"/>
      <c r="I96" s="70" t="s">
        <v>121</v>
      </c>
      <c r="J96" s="33"/>
      <c r="K96" s="33"/>
      <c r="L96" s="33"/>
      <c r="M96" s="72">
        <f>M95*'1.Input'!$K$76</f>
        <v>0</v>
      </c>
      <c r="N96" s="72">
        <f>N95*'1.Input'!$K$76</f>
        <v>0</v>
      </c>
      <c r="O96" s="61">
        <f>O95*'1.Input'!$K$76</f>
        <v>0</v>
      </c>
      <c r="P96" s="61">
        <f>P95*'1.Input'!$K$76</f>
        <v>0</v>
      </c>
      <c r="Q96" s="61">
        <f>Q95*'1.Input'!$K$76</f>
        <v>0</v>
      </c>
      <c r="R96" s="61">
        <f>R95*'1.Input'!$K$76</f>
        <v>0</v>
      </c>
      <c r="S96" s="61">
        <f>S95*'1.Input'!$K$76</f>
        <v>0</v>
      </c>
      <c r="T96" s="61">
        <f>T95*'1.Input'!$K$76</f>
        <v>0</v>
      </c>
      <c r="U96" s="61">
        <f>U95*'1.Input'!$K$76</f>
        <v>0</v>
      </c>
      <c r="V96" s="61">
        <f>V95*'1.Input'!$K$76</f>
        <v>0</v>
      </c>
      <c r="W96" s="61">
        <f>W95*'1.Input'!$K$76</f>
        <v>0</v>
      </c>
      <c r="X96" s="61">
        <f>X95*'1.Input'!$K$76</f>
        <v>0</v>
      </c>
      <c r="Y96" s="61">
        <f>Y95*'1.Input'!$K$76</f>
        <v>0</v>
      </c>
      <c r="Z96" s="61">
        <f>Z95*'1.Input'!$K$76</f>
        <v>0</v>
      </c>
      <c r="AA96" s="24"/>
      <c r="AB96" s="20"/>
    </row>
    <row r="97" spans="1:28" ht="24.75" customHeight="1" x14ac:dyDescent="0.2">
      <c r="A97" s="20"/>
      <c r="B97" s="75">
        <f t="shared" si="85"/>
        <v>53</v>
      </c>
      <c r="C97" s="156" t="s">
        <v>219</v>
      </c>
      <c r="D97" s="157"/>
      <c r="E97" s="157"/>
      <c r="F97" s="157"/>
      <c r="G97" s="158"/>
      <c r="H97" s="79"/>
      <c r="I97" s="80" t="s">
        <v>121</v>
      </c>
      <c r="J97" s="33"/>
      <c r="K97" s="33"/>
      <c r="L97" s="33"/>
      <c r="M97" s="82">
        <f>IF(M94&gt;0,SUM(M95:M96)/M94,0)</f>
        <v>0</v>
      </c>
      <c r="N97" s="82">
        <f t="shared" ref="N97" si="86">IF(N94&gt;0,SUM(N95:N96)/N94,0)</f>
        <v>0</v>
      </c>
      <c r="O97" s="62">
        <f t="shared" ref="O97" si="87">IF(O94&gt;0,SUM(O95:O96)/O94,0)</f>
        <v>0</v>
      </c>
      <c r="P97" s="62">
        <f t="shared" ref="P97" si="88">IF(P94&gt;0,SUM(P95:P96)/P94,0)</f>
        <v>0</v>
      </c>
      <c r="Q97" s="62">
        <f t="shared" ref="Q97" si="89">IF(Q94&gt;0,SUM(Q95:Q96)/Q94,0)</f>
        <v>0</v>
      </c>
      <c r="R97" s="62">
        <f t="shared" ref="R97" si="90">IF(R94&gt;0,SUM(R95:R96)/R94,0)</f>
        <v>0</v>
      </c>
      <c r="S97" s="62">
        <f t="shared" ref="S97" si="91">IF(S94&gt;0,SUM(S95:S96)/S94,0)</f>
        <v>0</v>
      </c>
      <c r="T97" s="62">
        <f t="shared" ref="T97" si="92">IF(T94&gt;0,SUM(T95:T96)/T94,0)</f>
        <v>0</v>
      </c>
      <c r="U97" s="62">
        <f t="shared" ref="U97" si="93">IF(U94&gt;0,SUM(U95:U96)/U94,0)</f>
        <v>0</v>
      </c>
      <c r="V97" s="62">
        <f t="shared" ref="V97" si="94">IF(V94&gt;0,SUM(V95:V96)/V94,0)</f>
        <v>0</v>
      </c>
      <c r="W97" s="62">
        <f t="shared" ref="W97" si="95">IF(W94&gt;0,SUM(W95:W96)/W94,0)</f>
        <v>0</v>
      </c>
      <c r="X97" s="62">
        <f t="shared" ref="X97" si="96">IF(X94&gt;0,SUM(X95:X96)/X94,0)</f>
        <v>0</v>
      </c>
      <c r="Y97" s="62">
        <f t="shared" ref="Y97" si="97">IF(Y94&gt;0,SUM(Y95:Y96)/Y94,0)</f>
        <v>0</v>
      </c>
      <c r="Z97" s="62">
        <f t="shared" ref="Z97" si="98">IF(Z94&gt;0,SUM(Z95:Z96)/Z94,0)</f>
        <v>0</v>
      </c>
      <c r="AA97" s="24"/>
      <c r="AB97" s="20"/>
    </row>
    <row r="98" spans="1:28" x14ac:dyDescent="0.2">
      <c r="A98" s="20"/>
      <c r="B98" s="75"/>
      <c r="C98" s="55"/>
      <c r="D98" s="55"/>
      <c r="E98" s="55"/>
      <c r="F98" s="55"/>
      <c r="G98" s="55"/>
      <c r="H98" s="4"/>
      <c r="I98" s="33"/>
      <c r="J98" s="33"/>
      <c r="K98" s="33"/>
      <c r="L98" s="33"/>
      <c r="M98" s="4"/>
      <c r="N98" s="4"/>
      <c r="O98" s="151"/>
      <c r="P98" s="151"/>
      <c r="Q98" s="151"/>
      <c r="R98" s="60"/>
      <c r="S98" s="60"/>
      <c r="T98" s="60"/>
      <c r="U98" s="60"/>
      <c r="V98" s="60"/>
      <c r="W98" s="60"/>
      <c r="X98" s="60"/>
      <c r="Y98" s="60"/>
      <c r="Z98" s="60"/>
      <c r="AA98" s="24"/>
      <c r="AB98" s="20"/>
    </row>
    <row r="99" spans="1:28" ht="30" customHeight="1" x14ac:dyDescent="0.2">
      <c r="A99" s="20"/>
      <c r="C99" s="41" t="s">
        <v>220</v>
      </c>
      <c r="D99" s="41"/>
      <c r="E99" s="41"/>
      <c r="F99" s="41"/>
      <c r="G99" s="41"/>
      <c r="H99" s="24"/>
      <c r="I99" s="24"/>
      <c r="J99" s="24"/>
      <c r="K99" s="24"/>
      <c r="L99" s="24"/>
      <c r="M99" s="24"/>
      <c r="N99" s="24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24"/>
      <c r="AB99" s="20"/>
    </row>
    <row r="100" spans="1:28" x14ac:dyDescent="0.2">
      <c r="A100" s="20"/>
      <c r="B100" s="75">
        <f>B97+1</f>
        <v>54</v>
      </c>
      <c r="C100" s="26" t="s">
        <v>158</v>
      </c>
      <c r="D100" s="27"/>
      <c r="E100" s="27"/>
      <c r="F100" s="27"/>
      <c r="G100" s="28"/>
      <c r="H100" s="4"/>
      <c r="I100" s="70" t="s">
        <v>121</v>
      </c>
      <c r="J100" s="4"/>
      <c r="K100" s="4"/>
      <c r="L100" s="4"/>
      <c r="M100" s="160">
        <f>'2.Flux de deseuri'!M143+'2.Flux de deseuri'!M147+'2.Flux de deseuri'!M151+'2.Flux de deseuri'!M155</f>
        <v>0</v>
      </c>
      <c r="N100" s="160">
        <f>'2.Flux de deseuri'!N143+'2.Flux de deseuri'!N147+'2.Flux de deseuri'!N151+'2.Flux de deseuri'!N155</f>
        <v>0</v>
      </c>
      <c r="O100" s="186">
        <f>'2.Flux de deseuri'!O143+'2.Flux de deseuri'!O147+'2.Flux de deseuri'!O151+'2.Flux de deseuri'!O155</f>
        <v>0</v>
      </c>
      <c r="P100" s="186">
        <f>'2.Flux de deseuri'!P143+'2.Flux de deseuri'!P147+'2.Flux de deseuri'!P151+'2.Flux de deseuri'!P155</f>
        <v>0</v>
      </c>
      <c r="Q100" s="186">
        <f>'2.Flux de deseuri'!Q143+'2.Flux de deseuri'!Q147+'2.Flux de deseuri'!Q151+'2.Flux de deseuri'!Q155</f>
        <v>0</v>
      </c>
      <c r="R100" s="186">
        <f>'2.Flux de deseuri'!R143+'2.Flux de deseuri'!R147+'2.Flux de deseuri'!R151+'2.Flux de deseuri'!R155</f>
        <v>0</v>
      </c>
      <c r="S100" s="186">
        <f>'2.Flux de deseuri'!S143+'2.Flux de deseuri'!S147+'2.Flux de deseuri'!S151+'2.Flux de deseuri'!S155</f>
        <v>0</v>
      </c>
      <c r="T100" s="186">
        <f>'2.Flux de deseuri'!T143+'2.Flux de deseuri'!T147+'2.Flux de deseuri'!T151+'2.Flux de deseuri'!T155</f>
        <v>0</v>
      </c>
      <c r="U100" s="186">
        <f>'2.Flux de deseuri'!U143+'2.Flux de deseuri'!U147+'2.Flux de deseuri'!U151+'2.Flux de deseuri'!U155</f>
        <v>0</v>
      </c>
      <c r="V100" s="186">
        <f>'2.Flux de deseuri'!V143+'2.Flux de deseuri'!V147+'2.Flux de deseuri'!V151+'2.Flux de deseuri'!V155</f>
        <v>0</v>
      </c>
      <c r="W100" s="186">
        <f>'2.Flux de deseuri'!W143+'2.Flux de deseuri'!W147+'2.Flux de deseuri'!W151+'2.Flux de deseuri'!W155</f>
        <v>0</v>
      </c>
      <c r="X100" s="186">
        <f>'2.Flux de deseuri'!X143+'2.Flux de deseuri'!X147+'2.Flux de deseuri'!X151+'2.Flux de deseuri'!X155</f>
        <v>0</v>
      </c>
      <c r="Y100" s="186">
        <f>'2.Flux de deseuri'!Y143+'2.Flux de deseuri'!Y147+'2.Flux de deseuri'!Y151+'2.Flux de deseuri'!Y155</f>
        <v>0</v>
      </c>
      <c r="Z100" s="186">
        <f>'2.Flux de deseuri'!Z143+'2.Flux de deseuri'!Z147+'2.Flux de deseuri'!Z151+'2.Flux de deseuri'!Z155</f>
        <v>0</v>
      </c>
      <c r="AA100" s="24"/>
      <c r="AB100" s="20"/>
    </row>
    <row r="101" spans="1:28" x14ac:dyDescent="0.2">
      <c r="A101" s="20"/>
      <c r="B101" s="75">
        <f>B100+1</f>
        <v>55</v>
      </c>
      <c r="C101" s="26" t="s">
        <v>159</v>
      </c>
      <c r="D101" s="27"/>
      <c r="E101" s="27"/>
      <c r="F101" s="27"/>
      <c r="G101" s="28"/>
      <c r="H101" s="79"/>
      <c r="I101" s="70" t="s">
        <v>121</v>
      </c>
      <c r="J101" s="81"/>
      <c r="K101" s="81"/>
      <c r="L101" s="81"/>
      <c r="M101" s="72">
        <f>'3.O&amp;M'!M99</f>
        <v>0</v>
      </c>
      <c r="N101" s="72">
        <f>'3.O&amp;M'!N99</f>
        <v>0</v>
      </c>
      <c r="O101" s="61">
        <f>'3.O&amp;M'!O99</f>
        <v>0</v>
      </c>
      <c r="P101" s="61">
        <f>'3.O&amp;M'!P99</f>
        <v>0</v>
      </c>
      <c r="Q101" s="61">
        <f>'3.O&amp;M'!Q99</f>
        <v>0</v>
      </c>
      <c r="R101" s="61">
        <f>'3.O&amp;M'!R99</f>
        <v>0</v>
      </c>
      <c r="S101" s="61">
        <f>'3.O&amp;M'!S99</f>
        <v>0</v>
      </c>
      <c r="T101" s="61">
        <f>'3.O&amp;M'!T99</f>
        <v>0</v>
      </c>
      <c r="U101" s="61">
        <f>'3.O&amp;M'!U99</f>
        <v>0</v>
      </c>
      <c r="V101" s="61">
        <f>'3.O&amp;M'!V99</f>
        <v>0</v>
      </c>
      <c r="W101" s="61">
        <f>'3.O&amp;M'!W99</f>
        <v>0</v>
      </c>
      <c r="X101" s="61">
        <f>'3.O&amp;M'!X99</f>
        <v>0</v>
      </c>
      <c r="Y101" s="61">
        <f>'3.O&amp;M'!Y99</f>
        <v>0</v>
      </c>
      <c r="Z101" s="61">
        <f>'3.O&amp;M'!Z99</f>
        <v>0</v>
      </c>
      <c r="AA101" s="24"/>
      <c r="AB101" s="20"/>
    </row>
    <row r="102" spans="1:28" x14ac:dyDescent="0.2">
      <c r="A102" s="20"/>
      <c r="B102" s="75">
        <f t="shared" ref="B102:B103" si="99">B101+1</f>
        <v>56</v>
      </c>
      <c r="C102" s="31" t="s">
        <v>152</v>
      </c>
      <c r="D102" s="31"/>
      <c r="E102" s="31"/>
      <c r="F102" s="31"/>
      <c r="G102" s="31"/>
      <c r="H102" s="4"/>
      <c r="I102" s="70" t="s">
        <v>121</v>
      </c>
      <c r="J102" s="33"/>
      <c r="K102" s="33"/>
      <c r="L102" s="33"/>
      <c r="M102" s="72">
        <f>M101*'1.Input'!$K$76</f>
        <v>0</v>
      </c>
      <c r="N102" s="72">
        <f>N101*'1.Input'!$K$76</f>
        <v>0</v>
      </c>
      <c r="O102" s="61">
        <f>O101*'1.Input'!$K$76</f>
        <v>0</v>
      </c>
      <c r="P102" s="61">
        <f>P101*'1.Input'!$K$76</f>
        <v>0</v>
      </c>
      <c r="Q102" s="61">
        <f>Q101*'1.Input'!$K$76</f>
        <v>0</v>
      </c>
      <c r="R102" s="61">
        <f>R101*'1.Input'!$K$76</f>
        <v>0</v>
      </c>
      <c r="S102" s="61">
        <f>S101*'1.Input'!$K$76</f>
        <v>0</v>
      </c>
      <c r="T102" s="61">
        <f>T101*'1.Input'!$K$76</f>
        <v>0</v>
      </c>
      <c r="U102" s="61">
        <f>U101*'1.Input'!$K$76</f>
        <v>0</v>
      </c>
      <c r="V102" s="61">
        <f>V101*'1.Input'!$K$76</f>
        <v>0</v>
      </c>
      <c r="W102" s="61">
        <f>W101*'1.Input'!$K$76</f>
        <v>0</v>
      </c>
      <c r="X102" s="61">
        <f>X101*'1.Input'!$K$76</f>
        <v>0</v>
      </c>
      <c r="Y102" s="61">
        <f>Y101*'1.Input'!$K$76</f>
        <v>0</v>
      </c>
      <c r="Z102" s="61">
        <f>Z101*'1.Input'!$K$76</f>
        <v>0</v>
      </c>
      <c r="AA102" s="24"/>
      <c r="AB102" s="20"/>
    </row>
    <row r="103" spans="1:28" ht="26.25" customHeight="1" x14ac:dyDescent="0.2">
      <c r="A103" s="20"/>
      <c r="B103" s="75">
        <f t="shared" si="99"/>
        <v>57</v>
      </c>
      <c r="C103" s="156" t="s">
        <v>220</v>
      </c>
      <c r="D103" s="157"/>
      <c r="E103" s="157"/>
      <c r="F103" s="157"/>
      <c r="G103" s="158"/>
      <c r="H103" s="79"/>
      <c r="I103" s="80" t="s">
        <v>121</v>
      </c>
      <c r="J103" s="33"/>
      <c r="K103" s="33"/>
      <c r="L103" s="33"/>
      <c r="M103" s="82">
        <f>IF(M100&gt;0,SUM(M101:M102)/M100,0)</f>
        <v>0</v>
      </c>
      <c r="N103" s="82">
        <f t="shared" ref="N103" si="100">IF(N100&gt;0,SUM(N101:N102)/N100,0)</f>
        <v>0</v>
      </c>
      <c r="O103" s="62">
        <f t="shared" ref="O103" si="101">IF(O100&gt;0,SUM(O101:O102)/O100,0)</f>
        <v>0</v>
      </c>
      <c r="P103" s="62">
        <f t="shared" ref="P103" si="102">IF(P100&gt;0,SUM(P101:P102)/P100,0)</f>
        <v>0</v>
      </c>
      <c r="Q103" s="62">
        <f t="shared" ref="Q103" si="103">IF(Q100&gt;0,SUM(Q101:Q102)/Q100,0)</f>
        <v>0</v>
      </c>
      <c r="R103" s="62">
        <f t="shared" ref="R103" si="104">IF(R100&gt;0,SUM(R101:R102)/R100,0)</f>
        <v>0</v>
      </c>
      <c r="S103" s="62">
        <f t="shared" ref="S103" si="105">IF(S100&gt;0,SUM(S101:S102)/S100,0)</f>
        <v>0</v>
      </c>
      <c r="T103" s="62">
        <f t="shared" ref="T103" si="106">IF(T100&gt;0,SUM(T101:T102)/T100,0)</f>
        <v>0</v>
      </c>
      <c r="U103" s="62">
        <f t="shared" ref="U103" si="107">IF(U100&gt;0,SUM(U101:U102)/U100,0)</f>
        <v>0</v>
      </c>
      <c r="V103" s="62">
        <f t="shared" ref="V103" si="108">IF(V100&gt;0,SUM(V101:V102)/V100,0)</f>
        <v>0</v>
      </c>
      <c r="W103" s="62">
        <f t="shared" ref="W103" si="109">IF(W100&gt;0,SUM(W101:W102)/W100,0)</f>
        <v>0</v>
      </c>
      <c r="X103" s="62">
        <f t="shared" ref="X103" si="110">IF(X100&gt;0,SUM(X101:X102)/X100,0)</f>
        <v>0</v>
      </c>
      <c r="Y103" s="62">
        <f t="shared" ref="Y103" si="111">IF(Y100&gt;0,SUM(Y101:Y102)/Y100,0)</f>
        <v>0</v>
      </c>
      <c r="Z103" s="62">
        <f t="shared" ref="Z103" si="112">IF(Z100&gt;0,SUM(Z101:Z102)/Z100,0)</f>
        <v>0</v>
      </c>
      <c r="AA103" s="24"/>
      <c r="AB103" s="20"/>
    </row>
    <row r="104" spans="1:28" x14ac:dyDescent="0.2">
      <c r="A104" s="20"/>
      <c r="B104" s="75"/>
      <c r="C104" s="141"/>
      <c r="D104" s="141"/>
      <c r="E104" s="141"/>
      <c r="F104" s="141"/>
      <c r="G104" s="141"/>
      <c r="H104" s="79"/>
      <c r="I104" s="143"/>
      <c r="J104" s="33"/>
      <c r="K104" s="33"/>
      <c r="L104" s="33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24"/>
      <c r="AB104" s="20"/>
    </row>
    <row r="105" spans="1:28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</row>
    <row r="106" spans="1:28" x14ac:dyDescent="0.2">
      <c r="A106" s="20"/>
      <c r="B106" s="20"/>
      <c r="C106" s="163" t="s">
        <v>161</v>
      </c>
      <c r="D106" s="163"/>
      <c r="E106" s="163"/>
      <c r="F106" s="163"/>
      <c r="G106" s="163"/>
      <c r="H106" s="163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</row>
    <row r="107" spans="1:28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</row>
    <row r="108" spans="1:28" x14ac:dyDescent="0.2">
      <c r="A108" s="20"/>
      <c r="C108" s="41" t="s">
        <v>162</v>
      </c>
      <c r="D108" s="41"/>
      <c r="E108" s="41"/>
      <c r="F108" s="41"/>
      <c r="G108" s="41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0"/>
    </row>
    <row r="109" spans="1:28" x14ac:dyDescent="0.2">
      <c r="A109" s="20"/>
      <c r="B109" s="2">
        <f>B103+1</f>
        <v>58</v>
      </c>
      <c r="C109" s="26" t="s">
        <v>163</v>
      </c>
      <c r="D109" s="27"/>
      <c r="E109" s="27"/>
      <c r="F109" s="27"/>
      <c r="G109" s="28"/>
      <c r="H109" s="24"/>
      <c r="I109" s="39" t="s">
        <v>76</v>
      </c>
      <c r="J109" s="24"/>
      <c r="K109" s="24"/>
      <c r="L109" s="24"/>
      <c r="M109" s="165">
        <f>'2.Flux de deseuri'!M164</f>
        <v>0</v>
      </c>
      <c r="N109" s="165">
        <f>'2.Flux de deseuri'!N164</f>
        <v>0</v>
      </c>
      <c r="O109" s="185">
        <f>'2.Flux de deseuri'!O164</f>
        <v>0</v>
      </c>
      <c r="P109" s="185">
        <f>'2.Flux de deseuri'!P164</f>
        <v>0</v>
      </c>
      <c r="Q109" s="185">
        <f>'2.Flux de deseuri'!Q164</f>
        <v>0</v>
      </c>
      <c r="R109" s="185">
        <f>'2.Flux de deseuri'!R164</f>
        <v>0</v>
      </c>
      <c r="S109" s="185">
        <f>'2.Flux de deseuri'!S164</f>
        <v>0</v>
      </c>
      <c r="T109" s="185">
        <f>'2.Flux de deseuri'!T164</f>
        <v>0</v>
      </c>
      <c r="U109" s="185">
        <f>'2.Flux de deseuri'!U164</f>
        <v>0</v>
      </c>
      <c r="V109" s="185">
        <f>'2.Flux de deseuri'!V164</f>
        <v>0</v>
      </c>
      <c r="W109" s="185">
        <f>'2.Flux de deseuri'!W164</f>
        <v>0</v>
      </c>
      <c r="X109" s="185">
        <f>'2.Flux de deseuri'!X164</f>
        <v>0</v>
      </c>
      <c r="Y109" s="185">
        <f>'2.Flux de deseuri'!Y164</f>
        <v>0</v>
      </c>
      <c r="Z109" s="185">
        <f>'2.Flux de deseuri'!Z164</f>
        <v>0</v>
      </c>
      <c r="AA109" s="24"/>
      <c r="AB109" s="20"/>
    </row>
    <row r="110" spans="1:28" x14ac:dyDescent="0.2">
      <c r="A110" s="20"/>
      <c r="B110" s="75">
        <f>B109+1</f>
        <v>59</v>
      </c>
      <c r="C110" s="102" t="s">
        <v>164</v>
      </c>
      <c r="D110" s="103"/>
      <c r="E110" s="103"/>
      <c r="F110" s="103"/>
      <c r="G110" s="104"/>
      <c r="H110" s="4"/>
      <c r="I110" s="39" t="s">
        <v>76</v>
      </c>
      <c r="J110" s="4"/>
      <c r="K110" s="4"/>
      <c r="L110" s="4"/>
      <c r="M110" s="160">
        <f>IFERROR(M$109*('2.Flux de deseuri'!M136+'2.Flux de deseuri'!M137)/'2.Flux de deseuri'!M135,0)</f>
        <v>0</v>
      </c>
      <c r="N110" s="160">
        <f>IFERROR(N$109*('2.Flux de deseuri'!N136+'2.Flux de deseuri'!N137)/'2.Flux de deseuri'!N135,0)</f>
        <v>0</v>
      </c>
      <c r="O110" s="186">
        <f>IFERROR(O$109*('2.Flux de deseuri'!O136+'2.Flux de deseuri'!O137)/'2.Flux de deseuri'!O135,0)</f>
        <v>0</v>
      </c>
      <c r="P110" s="186">
        <f>IFERROR(P$109*('2.Flux de deseuri'!P136+'2.Flux de deseuri'!P137)/'2.Flux de deseuri'!P135,0)</f>
        <v>0</v>
      </c>
      <c r="Q110" s="186">
        <f>IFERROR(Q$109*('2.Flux de deseuri'!Q136+'2.Flux de deseuri'!Q137)/'2.Flux de deseuri'!Q135,0)</f>
        <v>0</v>
      </c>
      <c r="R110" s="186">
        <f>IFERROR(R$109*('2.Flux de deseuri'!R136+'2.Flux de deseuri'!R137)/'2.Flux de deseuri'!R135,0)</f>
        <v>0</v>
      </c>
      <c r="S110" s="186">
        <f>IFERROR(S$109*('2.Flux de deseuri'!S136+'2.Flux de deseuri'!S137)/'2.Flux de deseuri'!S135,0)</f>
        <v>0</v>
      </c>
      <c r="T110" s="186">
        <f>IFERROR(T$109*('2.Flux de deseuri'!T136+'2.Flux de deseuri'!T137)/'2.Flux de deseuri'!T135,0)</f>
        <v>0</v>
      </c>
      <c r="U110" s="186">
        <f>IFERROR(U$109*('2.Flux de deseuri'!U136+'2.Flux de deseuri'!U137)/'2.Flux de deseuri'!U135,0)</f>
        <v>0</v>
      </c>
      <c r="V110" s="186">
        <f>IFERROR(V$109*('2.Flux de deseuri'!V136+'2.Flux de deseuri'!V137)/'2.Flux de deseuri'!V135,0)</f>
        <v>0</v>
      </c>
      <c r="W110" s="186">
        <f>IFERROR(W$109*('2.Flux de deseuri'!W136+'2.Flux de deseuri'!W137)/'2.Flux de deseuri'!W135,0)</f>
        <v>0</v>
      </c>
      <c r="X110" s="186">
        <f>IFERROR(X$109*('2.Flux de deseuri'!X136+'2.Flux de deseuri'!X137)/'2.Flux de deseuri'!X135,0)</f>
        <v>0</v>
      </c>
      <c r="Y110" s="186">
        <f>IFERROR(Y$109*('2.Flux de deseuri'!Y136+'2.Flux de deseuri'!Y137)/'2.Flux de deseuri'!Y135,0)</f>
        <v>0</v>
      </c>
      <c r="Z110" s="186">
        <f>IFERROR(Z$109*('2.Flux de deseuri'!Z136+'2.Flux de deseuri'!Z137)/'2.Flux de deseuri'!Z135,0)</f>
        <v>0</v>
      </c>
      <c r="AA110" s="24"/>
      <c r="AB110" s="20"/>
    </row>
    <row r="111" spans="1:28" x14ac:dyDescent="0.2">
      <c r="A111" s="20"/>
      <c r="B111" s="75">
        <f>B110+1</f>
        <v>60</v>
      </c>
      <c r="C111" s="102" t="s">
        <v>165</v>
      </c>
      <c r="D111" s="103"/>
      <c r="E111" s="103"/>
      <c r="F111" s="103"/>
      <c r="G111" s="104"/>
      <c r="H111" s="4"/>
      <c r="I111" s="39" t="s">
        <v>76</v>
      </c>
      <c r="J111" s="4"/>
      <c r="K111" s="4"/>
      <c r="L111" s="4"/>
      <c r="M111" s="160">
        <f>M109-M110</f>
        <v>0</v>
      </c>
      <c r="N111" s="160">
        <f t="shared" ref="N111" si="113">N109-N110</f>
        <v>0</v>
      </c>
      <c r="O111" s="186">
        <f t="shared" ref="O111" si="114">O109-O110</f>
        <v>0</v>
      </c>
      <c r="P111" s="186">
        <f t="shared" ref="P111" si="115">P109-P110</f>
        <v>0</v>
      </c>
      <c r="Q111" s="186">
        <f t="shared" ref="Q111" si="116">Q109-Q110</f>
        <v>0</v>
      </c>
      <c r="R111" s="186">
        <f t="shared" ref="R111" si="117">R109-R110</f>
        <v>0</v>
      </c>
      <c r="S111" s="186">
        <f t="shared" ref="S111" si="118">S109-S110</f>
        <v>0</v>
      </c>
      <c r="T111" s="186">
        <f t="shared" ref="T111" si="119">T109-T110</f>
        <v>0</v>
      </c>
      <c r="U111" s="186">
        <f t="shared" ref="U111" si="120">U109-U110</f>
        <v>0</v>
      </c>
      <c r="V111" s="186">
        <f t="shared" ref="V111" si="121">V109-V110</f>
        <v>0</v>
      </c>
      <c r="W111" s="186">
        <f t="shared" ref="W111" si="122">W109-W110</f>
        <v>0</v>
      </c>
      <c r="X111" s="186">
        <f t="shared" ref="X111" si="123">X109-X110</f>
        <v>0</v>
      </c>
      <c r="Y111" s="186">
        <f t="shared" ref="Y111" si="124">Y109-Y110</f>
        <v>0</v>
      </c>
      <c r="Z111" s="186">
        <f t="shared" ref="Z111" si="125">Z109-Z110</f>
        <v>0</v>
      </c>
      <c r="AA111" s="24"/>
      <c r="AB111" s="20"/>
    </row>
    <row r="112" spans="1:28" x14ac:dyDescent="0.2">
      <c r="A112" s="20"/>
      <c r="B112" s="75">
        <f t="shared" ref="B112:B114" si="126">B111+1</f>
        <v>61</v>
      </c>
      <c r="C112" s="26" t="s">
        <v>166</v>
      </c>
      <c r="D112" s="27"/>
      <c r="E112" s="27"/>
      <c r="F112" s="27"/>
      <c r="G112" s="28"/>
      <c r="H112" s="4"/>
      <c r="I112" s="70" t="s">
        <v>121</v>
      </c>
      <c r="J112" s="4"/>
      <c r="K112" s="4"/>
      <c r="L112" s="4"/>
      <c r="M112" s="155">
        <f>M109*'1.Input'!$K$60</f>
        <v>0</v>
      </c>
      <c r="N112" s="155">
        <f>N109*'1.Input'!$K$60</f>
        <v>0</v>
      </c>
      <c r="O112" s="186">
        <f>O109*'1.Input'!$K$60</f>
        <v>0</v>
      </c>
      <c r="P112" s="186">
        <f>P109*'1.Input'!$K$60</f>
        <v>0</v>
      </c>
      <c r="Q112" s="186">
        <f>Q109*'1.Input'!$K$60</f>
        <v>0</v>
      </c>
      <c r="R112" s="186">
        <f>R109*'1.Input'!$K$60</f>
        <v>0</v>
      </c>
      <c r="S112" s="186">
        <f>S109*'1.Input'!$K$60</f>
        <v>0</v>
      </c>
      <c r="T112" s="186">
        <f>T109*'1.Input'!$K$60</f>
        <v>0</v>
      </c>
      <c r="U112" s="186">
        <f>U109*'1.Input'!$K$60</f>
        <v>0</v>
      </c>
      <c r="V112" s="186">
        <f>V109*'1.Input'!$K$60</f>
        <v>0</v>
      </c>
      <c r="W112" s="186">
        <f>W109*'1.Input'!$K$60</f>
        <v>0</v>
      </c>
      <c r="X112" s="186">
        <f>X109*'1.Input'!$K$60</f>
        <v>0</v>
      </c>
      <c r="Y112" s="186">
        <f>Y109*'1.Input'!$K$60</f>
        <v>0</v>
      </c>
      <c r="Z112" s="186">
        <f>Z109*'1.Input'!$K$60</f>
        <v>0</v>
      </c>
      <c r="AA112" s="24"/>
      <c r="AB112" s="20"/>
    </row>
    <row r="113" spans="1:28" x14ac:dyDescent="0.2">
      <c r="A113" s="20"/>
      <c r="B113" s="75">
        <f t="shared" si="126"/>
        <v>62</v>
      </c>
      <c r="C113" s="102" t="s">
        <v>164</v>
      </c>
      <c r="D113" s="103"/>
      <c r="E113" s="103"/>
      <c r="F113" s="103"/>
      <c r="G113" s="104"/>
      <c r="H113" s="4"/>
      <c r="I113" s="70" t="s">
        <v>121</v>
      </c>
      <c r="J113" s="4"/>
      <c r="K113" s="4"/>
      <c r="L113" s="4"/>
      <c r="M113" s="160">
        <f>IFERROR(M112*('2.Flux de deseuri'!$K$131+'2.Flux de deseuri'!$K$132),0)</f>
        <v>0</v>
      </c>
      <c r="N113" s="160">
        <f>IFERROR(N112*('2.Flux de deseuri'!$K$131+'2.Flux de deseuri'!$K$132),0)</f>
        <v>0</v>
      </c>
      <c r="O113" s="186">
        <f>IFERROR(O112*('2.Flux de deseuri'!$K$131+'2.Flux de deseuri'!$K$132),0)</f>
        <v>0</v>
      </c>
      <c r="P113" s="186">
        <f>IFERROR(P112*('2.Flux de deseuri'!$K$131+'2.Flux de deseuri'!$K$132),0)</f>
        <v>0</v>
      </c>
      <c r="Q113" s="186">
        <f>IFERROR(Q112*('2.Flux de deseuri'!$K$131+'2.Flux de deseuri'!$K$132),0)</f>
        <v>0</v>
      </c>
      <c r="R113" s="186">
        <f>IFERROR(R112*('2.Flux de deseuri'!$K$131+'2.Flux de deseuri'!$K$132),0)</f>
        <v>0</v>
      </c>
      <c r="S113" s="186">
        <f>IFERROR(S112*('2.Flux de deseuri'!$K$131+'2.Flux de deseuri'!$K$132),0)</f>
        <v>0</v>
      </c>
      <c r="T113" s="186">
        <f>IFERROR(T112*('2.Flux de deseuri'!$K$131+'2.Flux de deseuri'!$K$132),0)</f>
        <v>0</v>
      </c>
      <c r="U113" s="186">
        <f>IFERROR(U112*('2.Flux de deseuri'!$K$131+'2.Flux de deseuri'!$K$132),0)</f>
        <v>0</v>
      </c>
      <c r="V113" s="186">
        <f>IFERROR(V112*('2.Flux de deseuri'!$K$131+'2.Flux de deseuri'!$K$132),0)</f>
        <v>0</v>
      </c>
      <c r="W113" s="186">
        <f>IFERROR(W112*('2.Flux de deseuri'!$K$131+'2.Flux de deseuri'!$K$132),0)</f>
        <v>0</v>
      </c>
      <c r="X113" s="186">
        <f>IFERROR(X112*('2.Flux de deseuri'!$K$131+'2.Flux de deseuri'!$K$132),0)</f>
        <v>0</v>
      </c>
      <c r="Y113" s="186">
        <f>IFERROR(Y112*('2.Flux de deseuri'!$K$131+'2.Flux de deseuri'!$K$132),0)</f>
        <v>0</v>
      </c>
      <c r="Z113" s="186">
        <f>IFERROR(Z112*('2.Flux de deseuri'!$K$131+'2.Flux de deseuri'!$K$132),0)</f>
        <v>0</v>
      </c>
      <c r="AA113" s="24"/>
      <c r="AB113" s="20"/>
    </row>
    <row r="114" spans="1:28" x14ac:dyDescent="0.2">
      <c r="A114" s="20"/>
      <c r="B114" s="75">
        <f t="shared" si="126"/>
        <v>63</v>
      </c>
      <c r="C114" s="102" t="s">
        <v>165</v>
      </c>
      <c r="D114" s="103"/>
      <c r="E114" s="103"/>
      <c r="F114" s="103"/>
      <c r="G114" s="104"/>
      <c r="H114" s="4"/>
      <c r="I114" s="70" t="s">
        <v>121</v>
      </c>
      <c r="J114" s="4"/>
      <c r="K114" s="4"/>
      <c r="L114" s="4"/>
      <c r="M114" s="160">
        <f>M112-M113</f>
        <v>0</v>
      </c>
      <c r="N114" s="160">
        <f t="shared" ref="N114" si="127">N112-N113</f>
        <v>0</v>
      </c>
      <c r="O114" s="186">
        <f t="shared" ref="O114" si="128">O112-O113</f>
        <v>0</v>
      </c>
      <c r="P114" s="186">
        <f t="shared" ref="P114" si="129">P112-P113</f>
        <v>0</v>
      </c>
      <c r="Q114" s="186">
        <f t="shared" ref="Q114" si="130">Q112-Q113</f>
        <v>0</v>
      </c>
      <c r="R114" s="186">
        <f t="shared" ref="R114" si="131">R112-R113</f>
        <v>0</v>
      </c>
      <c r="S114" s="186">
        <f t="shared" ref="S114" si="132">S112-S113</f>
        <v>0</v>
      </c>
      <c r="T114" s="186">
        <f t="shared" ref="T114" si="133">T112-T113</f>
        <v>0</v>
      </c>
      <c r="U114" s="186">
        <f t="shared" ref="U114" si="134">U112-U113</f>
        <v>0</v>
      </c>
      <c r="V114" s="186">
        <f t="shared" ref="V114" si="135">V112-V113</f>
        <v>0</v>
      </c>
      <c r="W114" s="186">
        <f t="shared" ref="W114" si="136">W112-W113</f>
        <v>0</v>
      </c>
      <c r="X114" s="186">
        <f t="shared" ref="X114" si="137">X112-X113</f>
        <v>0</v>
      </c>
      <c r="Y114" s="186">
        <f t="shared" ref="Y114" si="138">Y112-Y113</f>
        <v>0</v>
      </c>
      <c r="Z114" s="186">
        <f t="shared" ref="Z114" si="139">Z112-Z113</f>
        <v>0</v>
      </c>
      <c r="AA114" s="24"/>
      <c r="AB114" s="20"/>
    </row>
    <row r="115" spans="1:28" x14ac:dyDescent="0.2">
      <c r="A115" s="20"/>
      <c r="B115" s="75"/>
      <c r="C115" s="55"/>
      <c r="D115" s="55"/>
      <c r="E115" s="55"/>
      <c r="F115" s="55"/>
      <c r="G115" s="55"/>
      <c r="H115" s="4"/>
      <c r="I115" s="33"/>
      <c r="J115" s="33"/>
      <c r="K115" s="33"/>
      <c r="L115" s="33"/>
      <c r="M115" s="4"/>
      <c r="N115" s="4"/>
      <c r="O115" s="151"/>
      <c r="P115" s="151"/>
      <c r="Q115" s="151"/>
      <c r="R115" s="60"/>
      <c r="S115" s="60"/>
      <c r="T115" s="60"/>
      <c r="U115" s="60"/>
      <c r="V115" s="60"/>
      <c r="W115" s="60"/>
      <c r="X115" s="60"/>
      <c r="Y115" s="60"/>
      <c r="Z115" s="60"/>
      <c r="AA115" s="24"/>
      <c r="AB115" s="20"/>
    </row>
    <row r="116" spans="1:28" x14ac:dyDescent="0.2">
      <c r="A116" s="20"/>
      <c r="C116" s="41" t="s">
        <v>181</v>
      </c>
      <c r="D116" s="41"/>
      <c r="E116" s="41"/>
      <c r="F116" s="41"/>
      <c r="G116" s="41"/>
      <c r="H116" s="24"/>
      <c r="I116" s="24"/>
      <c r="J116" s="24"/>
      <c r="K116" s="24"/>
      <c r="L116" s="24"/>
      <c r="M116" s="24"/>
      <c r="N116" s="24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24"/>
      <c r="AB116" s="20"/>
    </row>
    <row r="117" spans="1:28" x14ac:dyDescent="0.2">
      <c r="A117" s="20"/>
      <c r="B117" s="2">
        <f>B114+1</f>
        <v>64</v>
      </c>
      <c r="C117" s="26" t="s">
        <v>182</v>
      </c>
      <c r="D117" s="27"/>
      <c r="E117" s="27"/>
      <c r="F117" s="27"/>
      <c r="G117" s="28"/>
      <c r="H117" s="24"/>
      <c r="I117" s="39" t="s">
        <v>76</v>
      </c>
      <c r="J117" s="24"/>
      <c r="K117" s="24"/>
      <c r="L117" s="24"/>
      <c r="M117" s="164">
        <v>0</v>
      </c>
      <c r="N117" s="164">
        <v>0</v>
      </c>
      <c r="O117" s="185">
        <v>0</v>
      </c>
      <c r="P117" s="185">
        <v>0</v>
      </c>
      <c r="Q117" s="185">
        <v>0</v>
      </c>
      <c r="R117" s="185">
        <v>0</v>
      </c>
      <c r="S117" s="185">
        <v>0</v>
      </c>
      <c r="T117" s="185">
        <v>0</v>
      </c>
      <c r="U117" s="185">
        <v>0</v>
      </c>
      <c r="V117" s="185">
        <v>0</v>
      </c>
      <c r="W117" s="185">
        <v>0</v>
      </c>
      <c r="X117" s="185">
        <v>0</v>
      </c>
      <c r="Y117" s="185">
        <v>0</v>
      </c>
      <c r="Z117" s="185">
        <v>0</v>
      </c>
      <c r="AA117" s="24"/>
      <c r="AB117" s="20"/>
    </row>
    <row r="118" spans="1:28" x14ac:dyDescent="0.2">
      <c r="A118" s="20"/>
      <c r="B118" s="75">
        <f>B117+1</f>
        <v>65</v>
      </c>
      <c r="C118" s="102" t="s">
        <v>164</v>
      </c>
      <c r="D118" s="103"/>
      <c r="E118" s="103"/>
      <c r="F118" s="103"/>
      <c r="G118" s="104"/>
      <c r="H118" s="4"/>
      <c r="I118" s="39" t="s">
        <v>76</v>
      </c>
      <c r="J118" s="4"/>
      <c r="K118" s="4"/>
      <c r="L118" s="4"/>
      <c r="M118" s="160">
        <v>0</v>
      </c>
      <c r="N118" s="160">
        <v>0</v>
      </c>
      <c r="O118" s="186">
        <v>0</v>
      </c>
      <c r="P118" s="186">
        <v>0</v>
      </c>
      <c r="Q118" s="186">
        <v>0</v>
      </c>
      <c r="R118" s="186">
        <v>0</v>
      </c>
      <c r="S118" s="186">
        <v>0</v>
      </c>
      <c r="T118" s="186">
        <v>0</v>
      </c>
      <c r="U118" s="186">
        <v>0</v>
      </c>
      <c r="V118" s="186">
        <v>0</v>
      </c>
      <c r="W118" s="186">
        <v>0</v>
      </c>
      <c r="X118" s="186">
        <v>0</v>
      </c>
      <c r="Y118" s="186">
        <v>0</v>
      </c>
      <c r="Z118" s="186">
        <v>0</v>
      </c>
      <c r="AA118" s="24"/>
      <c r="AB118" s="20"/>
    </row>
    <row r="119" spans="1:28" x14ac:dyDescent="0.2">
      <c r="A119" s="20"/>
      <c r="B119" s="75">
        <f>B118+1</f>
        <v>66</v>
      </c>
      <c r="C119" s="102" t="s">
        <v>165</v>
      </c>
      <c r="D119" s="103"/>
      <c r="E119" s="103"/>
      <c r="F119" s="103"/>
      <c r="G119" s="104"/>
      <c r="H119" s="4"/>
      <c r="I119" s="39" t="s">
        <v>76</v>
      </c>
      <c r="J119" s="4"/>
      <c r="K119" s="4"/>
      <c r="L119" s="4"/>
      <c r="M119" s="160">
        <v>0</v>
      </c>
      <c r="N119" s="160">
        <v>0</v>
      </c>
      <c r="O119" s="186">
        <v>0</v>
      </c>
      <c r="P119" s="186">
        <v>0</v>
      </c>
      <c r="Q119" s="186">
        <v>0</v>
      </c>
      <c r="R119" s="186">
        <v>0</v>
      </c>
      <c r="S119" s="186">
        <v>0</v>
      </c>
      <c r="T119" s="186">
        <v>0</v>
      </c>
      <c r="U119" s="186">
        <v>0</v>
      </c>
      <c r="V119" s="186">
        <v>0</v>
      </c>
      <c r="W119" s="186">
        <v>0</v>
      </c>
      <c r="X119" s="186">
        <v>0</v>
      </c>
      <c r="Y119" s="186">
        <v>0</v>
      </c>
      <c r="Z119" s="186">
        <v>0</v>
      </c>
      <c r="AA119" s="24"/>
      <c r="AB119" s="20"/>
    </row>
    <row r="120" spans="1:28" ht="14.25" customHeight="1" x14ac:dyDescent="0.2">
      <c r="A120" s="20"/>
      <c r="B120" s="75">
        <f t="shared" ref="B120:B122" si="140">B119+1</f>
        <v>67</v>
      </c>
      <c r="C120" s="26" t="s">
        <v>218</v>
      </c>
      <c r="D120" s="27"/>
      <c r="E120" s="27"/>
      <c r="F120" s="27"/>
      <c r="G120" s="28"/>
      <c r="H120" s="4"/>
      <c r="I120" s="70" t="s">
        <v>121</v>
      </c>
      <c r="J120" s="4"/>
      <c r="K120" s="4"/>
      <c r="L120" s="4"/>
      <c r="M120" s="160">
        <f>M117*'1.Input'!$K$61</f>
        <v>0</v>
      </c>
      <c r="N120" s="160">
        <f>N117*'1.Input'!$K$61</f>
        <v>0</v>
      </c>
      <c r="O120" s="186">
        <f>O117*'1.Input'!$K$61</f>
        <v>0</v>
      </c>
      <c r="P120" s="186">
        <f>P117*'1.Input'!$K$61</f>
        <v>0</v>
      </c>
      <c r="Q120" s="186">
        <f>Q117*'1.Input'!$K$61</f>
        <v>0</v>
      </c>
      <c r="R120" s="186">
        <f>R117*'1.Input'!$K$61</f>
        <v>0</v>
      </c>
      <c r="S120" s="186">
        <f>S117*'1.Input'!$K$61</f>
        <v>0</v>
      </c>
      <c r="T120" s="186">
        <f>T117*'1.Input'!$K$61</f>
        <v>0</v>
      </c>
      <c r="U120" s="186">
        <f>U117*'1.Input'!$K$61</f>
        <v>0</v>
      </c>
      <c r="V120" s="186">
        <f>V117*'1.Input'!$K$61</f>
        <v>0</v>
      </c>
      <c r="W120" s="186">
        <f>W117*'1.Input'!$K$61</f>
        <v>0</v>
      </c>
      <c r="X120" s="186">
        <f>X117*'1.Input'!$K$61</f>
        <v>0</v>
      </c>
      <c r="Y120" s="186">
        <f>Y117*'1.Input'!$K$61</f>
        <v>0</v>
      </c>
      <c r="Z120" s="186">
        <f>Z117*'1.Input'!$K$61</f>
        <v>0</v>
      </c>
      <c r="AA120" s="24"/>
      <c r="AB120" s="20"/>
    </row>
    <row r="121" spans="1:28" x14ac:dyDescent="0.2">
      <c r="A121" s="20"/>
      <c r="B121" s="75">
        <f t="shared" si="140"/>
        <v>68</v>
      </c>
      <c r="C121" s="102" t="s">
        <v>164</v>
      </c>
      <c r="D121" s="103"/>
      <c r="E121" s="103"/>
      <c r="F121" s="103"/>
      <c r="G121" s="104"/>
      <c r="H121" s="4"/>
      <c r="I121" s="70" t="s">
        <v>121</v>
      </c>
      <c r="J121" s="4"/>
      <c r="K121" s="4"/>
      <c r="L121" s="4"/>
      <c r="M121" s="160">
        <v>0</v>
      </c>
      <c r="N121" s="160">
        <v>0</v>
      </c>
      <c r="O121" s="186">
        <v>0</v>
      </c>
      <c r="P121" s="186">
        <v>0</v>
      </c>
      <c r="Q121" s="186">
        <v>0</v>
      </c>
      <c r="R121" s="186">
        <v>0</v>
      </c>
      <c r="S121" s="186">
        <v>0</v>
      </c>
      <c r="T121" s="186">
        <v>0</v>
      </c>
      <c r="U121" s="186">
        <v>0</v>
      </c>
      <c r="V121" s="186">
        <v>0</v>
      </c>
      <c r="W121" s="186">
        <v>0</v>
      </c>
      <c r="X121" s="186">
        <v>0</v>
      </c>
      <c r="Y121" s="186">
        <v>0</v>
      </c>
      <c r="Z121" s="186">
        <v>0</v>
      </c>
      <c r="AA121" s="24"/>
      <c r="AB121" s="20"/>
    </row>
    <row r="122" spans="1:28" x14ac:dyDescent="0.2">
      <c r="A122" s="20"/>
      <c r="B122" s="75">
        <f t="shared" si="140"/>
        <v>69</v>
      </c>
      <c r="C122" s="102" t="s">
        <v>165</v>
      </c>
      <c r="D122" s="103"/>
      <c r="E122" s="103"/>
      <c r="F122" s="103"/>
      <c r="G122" s="104"/>
      <c r="H122" s="4"/>
      <c r="I122" s="70" t="s">
        <v>121</v>
      </c>
      <c r="J122" s="4"/>
      <c r="K122" s="4"/>
      <c r="L122" s="4"/>
      <c r="M122" s="160">
        <f t="shared" ref="M122:N122" si="141">M120-M121</f>
        <v>0</v>
      </c>
      <c r="N122" s="160">
        <f t="shared" si="141"/>
        <v>0</v>
      </c>
      <c r="O122" s="186">
        <f t="shared" ref="O122" si="142">O120-O121</f>
        <v>0</v>
      </c>
      <c r="P122" s="186">
        <f t="shared" ref="P122" si="143">P120-P121</f>
        <v>0</v>
      </c>
      <c r="Q122" s="186">
        <f t="shared" ref="Q122" si="144">Q120-Q121</f>
        <v>0</v>
      </c>
      <c r="R122" s="186">
        <f t="shared" ref="R122" si="145">R120-R121</f>
        <v>0</v>
      </c>
      <c r="S122" s="186">
        <f t="shared" ref="S122" si="146">S120-S121</f>
        <v>0</v>
      </c>
      <c r="T122" s="186">
        <f t="shared" ref="T122" si="147">T120-T121</f>
        <v>0</v>
      </c>
      <c r="U122" s="186">
        <f t="shared" ref="U122" si="148">U120-U121</f>
        <v>0</v>
      </c>
      <c r="V122" s="186">
        <f t="shared" ref="V122" si="149">V120-V121</f>
        <v>0</v>
      </c>
      <c r="W122" s="186">
        <f t="shared" ref="W122" si="150">W120-W121</f>
        <v>0</v>
      </c>
      <c r="X122" s="186">
        <f t="shared" ref="X122" si="151">X120-X121</f>
        <v>0</v>
      </c>
      <c r="Y122" s="186">
        <f t="shared" ref="Y122" si="152">Y120-Y121</f>
        <v>0</v>
      </c>
      <c r="Z122" s="186">
        <f t="shared" ref="Z122" si="153">Z120-Z121</f>
        <v>0</v>
      </c>
      <c r="AA122" s="24"/>
      <c r="AB122" s="20"/>
    </row>
    <row r="123" spans="1:28" x14ac:dyDescent="0.2">
      <c r="A123" s="20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B123" s="20"/>
    </row>
    <row r="124" spans="1:28" x14ac:dyDescent="0.2">
      <c r="A124" s="20"/>
      <c r="C124" s="41" t="s">
        <v>183</v>
      </c>
      <c r="D124" s="41"/>
      <c r="E124" s="41"/>
      <c r="F124" s="41"/>
      <c r="G124" s="41"/>
      <c r="H124" s="24"/>
      <c r="I124" s="24"/>
      <c r="J124" s="24"/>
      <c r="K124" s="24"/>
      <c r="L124" s="24"/>
      <c r="M124" s="24"/>
      <c r="N124" s="24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24"/>
      <c r="AB124" s="20"/>
    </row>
    <row r="125" spans="1:28" x14ac:dyDescent="0.2">
      <c r="A125" s="20"/>
      <c r="B125" s="2">
        <f>B122+1</f>
        <v>70</v>
      </c>
      <c r="C125" s="26" t="s">
        <v>184</v>
      </c>
      <c r="D125" s="27"/>
      <c r="E125" s="27"/>
      <c r="F125" s="27"/>
      <c r="G125" s="28"/>
      <c r="H125" s="24"/>
      <c r="I125" s="39" t="s">
        <v>76</v>
      </c>
      <c r="J125" s="24"/>
      <c r="K125" s="24"/>
      <c r="L125" s="24"/>
      <c r="M125" s="165">
        <f>M109*'1.Input'!$K$62</f>
        <v>0</v>
      </c>
      <c r="N125" s="165">
        <f>N109*'1.Input'!$K$62</f>
        <v>0</v>
      </c>
      <c r="O125" s="185">
        <f>O109*'1.Input'!$K$62</f>
        <v>0</v>
      </c>
      <c r="P125" s="185">
        <f>P109*'1.Input'!$K$62</f>
        <v>0</v>
      </c>
      <c r="Q125" s="185">
        <f>Q109*'1.Input'!$K$62</f>
        <v>0</v>
      </c>
      <c r="R125" s="185">
        <f>R109*'1.Input'!$K$62</f>
        <v>0</v>
      </c>
      <c r="S125" s="185">
        <f>S109*'1.Input'!$K$62</f>
        <v>0</v>
      </c>
      <c r="T125" s="185">
        <f>T109*'1.Input'!$K$62</f>
        <v>0</v>
      </c>
      <c r="U125" s="185">
        <f>U109*'1.Input'!$K$62</f>
        <v>0</v>
      </c>
      <c r="V125" s="185">
        <f>V109*'1.Input'!$K$62</f>
        <v>0</v>
      </c>
      <c r="W125" s="185">
        <f>W109*'1.Input'!$K$62</f>
        <v>0</v>
      </c>
      <c r="X125" s="185">
        <f>X109*'1.Input'!$K$62</f>
        <v>0</v>
      </c>
      <c r="Y125" s="185">
        <f>Y109*'1.Input'!$K$62</f>
        <v>0</v>
      </c>
      <c r="Z125" s="185">
        <f>Z109*'1.Input'!$K$62</f>
        <v>0</v>
      </c>
      <c r="AA125" s="24"/>
      <c r="AB125" s="20"/>
    </row>
    <row r="126" spans="1:28" x14ac:dyDescent="0.2">
      <c r="A126" s="20"/>
      <c r="B126" s="75">
        <f>B125+1</f>
        <v>71</v>
      </c>
      <c r="C126" s="102" t="s">
        <v>164</v>
      </c>
      <c r="D126" s="103"/>
      <c r="E126" s="103"/>
      <c r="F126" s="103"/>
      <c r="G126" s="104"/>
      <c r="H126" s="4"/>
      <c r="I126" s="39" t="s">
        <v>76</v>
      </c>
      <c r="J126" s="4"/>
      <c r="K126" s="4"/>
      <c r="L126" s="4"/>
      <c r="M126" s="160">
        <f>M110*'1.Input'!$K$62</f>
        <v>0</v>
      </c>
      <c r="N126" s="160">
        <f>N110*'1.Input'!$K$62</f>
        <v>0</v>
      </c>
      <c r="O126" s="186">
        <f>O110*'1.Input'!$K$62</f>
        <v>0</v>
      </c>
      <c r="P126" s="186">
        <f>P110*'1.Input'!$K$62</f>
        <v>0</v>
      </c>
      <c r="Q126" s="186">
        <f>Q110*'1.Input'!$K$62</f>
        <v>0</v>
      </c>
      <c r="R126" s="186">
        <f>R110*'1.Input'!$K$62</f>
        <v>0</v>
      </c>
      <c r="S126" s="186">
        <f>S110*'1.Input'!$K$62</f>
        <v>0</v>
      </c>
      <c r="T126" s="186">
        <f>T110*'1.Input'!$K$62</f>
        <v>0</v>
      </c>
      <c r="U126" s="186">
        <f>U110*'1.Input'!$K$62</f>
        <v>0</v>
      </c>
      <c r="V126" s="186">
        <f>V110*'1.Input'!$K$62</f>
        <v>0</v>
      </c>
      <c r="W126" s="186">
        <f>W110*'1.Input'!$K$62</f>
        <v>0</v>
      </c>
      <c r="X126" s="186">
        <f>X110*'1.Input'!$K$62</f>
        <v>0</v>
      </c>
      <c r="Y126" s="186">
        <f>Y110*'1.Input'!$K$62</f>
        <v>0</v>
      </c>
      <c r="Z126" s="186">
        <f>Z110*'1.Input'!$K$62</f>
        <v>0</v>
      </c>
      <c r="AA126" s="24"/>
      <c r="AB126" s="20"/>
    </row>
    <row r="127" spans="1:28" x14ac:dyDescent="0.2">
      <c r="A127" s="20"/>
      <c r="B127" s="75">
        <f>B126+1</f>
        <v>72</v>
      </c>
      <c r="C127" s="102" t="s">
        <v>165</v>
      </c>
      <c r="D127" s="103"/>
      <c r="E127" s="103"/>
      <c r="F127" s="103"/>
      <c r="G127" s="104"/>
      <c r="H127" s="4"/>
      <c r="I127" s="39" t="s">
        <v>76</v>
      </c>
      <c r="J127" s="4"/>
      <c r="K127" s="4"/>
      <c r="L127" s="4"/>
      <c r="M127" s="160">
        <f>M125-M126</f>
        <v>0</v>
      </c>
      <c r="N127" s="160">
        <f t="shared" ref="N127" si="154">N125-N126</f>
        <v>0</v>
      </c>
      <c r="O127" s="186">
        <f t="shared" ref="O127" si="155">O125-O126</f>
        <v>0</v>
      </c>
      <c r="P127" s="186">
        <f t="shared" ref="P127" si="156">P125-P126</f>
        <v>0</v>
      </c>
      <c r="Q127" s="186">
        <f t="shared" ref="Q127" si="157">Q125-Q126</f>
        <v>0</v>
      </c>
      <c r="R127" s="186">
        <f t="shared" ref="R127" si="158">R125-R126</f>
        <v>0</v>
      </c>
      <c r="S127" s="186">
        <f t="shared" ref="S127" si="159">S125-S126</f>
        <v>0</v>
      </c>
      <c r="T127" s="186">
        <f t="shared" ref="T127" si="160">T125-T126</f>
        <v>0</v>
      </c>
      <c r="U127" s="186">
        <f t="shared" ref="U127" si="161">U125-U126</f>
        <v>0</v>
      </c>
      <c r="V127" s="186">
        <f t="shared" ref="V127" si="162">V125-V126</f>
        <v>0</v>
      </c>
      <c r="W127" s="186">
        <f t="shared" ref="W127" si="163">W125-W126</f>
        <v>0</v>
      </c>
      <c r="X127" s="186">
        <f t="shared" ref="X127" si="164">X125-X126</f>
        <v>0</v>
      </c>
      <c r="Y127" s="186">
        <f t="shared" ref="Y127" si="165">Y125-Y126</f>
        <v>0</v>
      </c>
      <c r="Z127" s="186">
        <f t="shared" ref="Z127" si="166">Z125-Z126</f>
        <v>0</v>
      </c>
      <c r="AA127" s="24"/>
      <c r="AB127" s="20"/>
    </row>
    <row r="128" spans="1:28" x14ac:dyDescent="0.2">
      <c r="A128" s="20"/>
      <c r="B128" s="75">
        <f t="shared" ref="B128:B130" si="167">B127+1</f>
        <v>73</v>
      </c>
      <c r="C128" s="26" t="s">
        <v>185</v>
      </c>
      <c r="D128" s="27"/>
      <c r="E128" s="27"/>
      <c r="F128" s="27"/>
      <c r="G128" s="28"/>
      <c r="H128" s="4"/>
      <c r="I128" s="70" t="s">
        <v>121</v>
      </c>
      <c r="J128" s="4"/>
      <c r="K128" s="4"/>
      <c r="L128" s="4"/>
      <c r="M128" s="155">
        <f>(M91-'1.Input'!$K$60)*'4.Tarife'!M125</f>
        <v>0</v>
      </c>
      <c r="N128" s="155">
        <f>(N91-'1.Input'!$K$60)*'4.Tarife'!N125</f>
        <v>0</v>
      </c>
      <c r="O128" s="186">
        <f>(O91-'1.Input'!$K$60)*'4.Tarife'!O125</f>
        <v>0</v>
      </c>
      <c r="P128" s="186">
        <f>(P91-'1.Input'!$K$60)*'4.Tarife'!P125</f>
        <v>0</v>
      </c>
      <c r="Q128" s="186">
        <f>(Q91-'1.Input'!$K$60)*'4.Tarife'!Q125</f>
        <v>0</v>
      </c>
      <c r="R128" s="186">
        <f>(R91-'1.Input'!$K$60)*'4.Tarife'!R125</f>
        <v>0</v>
      </c>
      <c r="S128" s="186">
        <f>(S91-'1.Input'!$K$60)*'4.Tarife'!S125</f>
        <v>0</v>
      </c>
      <c r="T128" s="186">
        <f>(T91-'1.Input'!$K$60)*'4.Tarife'!T125</f>
        <v>0</v>
      </c>
      <c r="U128" s="186">
        <f>(U91-'1.Input'!$K$60)*'4.Tarife'!U125</f>
        <v>0</v>
      </c>
      <c r="V128" s="186">
        <f>(V91-'1.Input'!$K$60)*'4.Tarife'!V125</f>
        <v>0</v>
      </c>
      <c r="W128" s="186">
        <f>(W91-'1.Input'!$K$60)*'4.Tarife'!W125</f>
        <v>0</v>
      </c>
      <c r="X128" s="186">
        <f>(X91-'1.Input'!$K$60)*'4.Tarife'!X125</f>
        <v>0</v>
      </c>
      <c r="Y128" s="186">
        <f>(Y91-'1.Input'!$K$60)*'4.Tarife'!Y125</f>
        <v>0</v>
      </c>
      <c r="Z128" s="186">
        <f>(Z91-'1.Input'!$K$60)*'4.Tarife'!Z125</f>
        <v>0</v>
      </c>
      <c r="AA128" s="24"/>
      <c r="AB128" s="20"/>
    </row>
    <row r="129" spans="1:28" x14ac:dyDescent="0.2">
      <c r="A129" s="20"/>
      <c r="B129" s="75">
        <f t="shared" si="167"/>
        <v>74</v>
      </c>
      <c r="C129" s="102" t="s">
        <v>164</v>
      </c>
      <c r="D129" s="103"/>
      <c r="E129" s="103"/>
      <c r="F129" s="103"/>
      <c r="G129" s="104"/>
      <c r="H129" s="4"/>
      <c r="I129" s="70" t="s">
        <v>121</v>
      </c>
      <c r="J129" s="4"/>
      <c r="K129" s="4"/>
      <c r="L129" s="4"/>
      <c r="M129" s="160">
        <f>IFERROR(M128*M126/M125,0)</f>
        <v>0</v>
      </c>
      <c r="N129" s="160">
        <f t="shared" ref="N129:Z129" si="168">IFERROR(N128*N126/N125,0)</f>
        <v>0</v>
      </c>
      <c r="O129" s="186">
        <f t="shared" si="168"/>
        <v>0</v>
      </c>
      <c r="P129" s="186">
        <f t="shared" si="168"/>
        <v>0</v>
      </c>
      <c r="Q129" s="186">
        <f t="shared" si="168"/>
        <v>0</v>
      </c>
      <c r="R129" s="186">
        <f t="shared" si="168"/>
        <v>0</v>
      </c>
      <c r="S129" s="186">
        <f t="shared" si="168"/>
        <v>0</v>
      </c>
      <c r="T129" s="186">
        <f t="shared" si="168"/>
        <v>0</v>
      </c>
      <c r="U129" s="186">
        <f t="shared" si="168"/>
        <v>0</v>
      </c>
      <c r="V129" s="186">
        <f t="shared" si="168"/>
        <v>0</v>
      </c>
      <c r="W129" s="186">
        <f t="shared" si="168"/>
        <v>0</v>
      </c>
      <c r="X129" s="186">
        <f t="shared" si="168"/>
        <v>0</v>
      </c>
      <c r="Y129" s="186">
        <f t="shared" si="168"/>
        <v>0</v>
      </c>
      <c r="Z129" s="186">
        <f t="shared" si="168"/>
        <v>0</v>
      </c>
      <c r="AA129" s="24"/>
      <c r="AB129" s="20"/>
    </row>
    <row r="130" spans="1:28" x14ac:dyDescent="0.2">
      <c r="A130" s="20"/>
      <c r="B130" s="75">
        <f t="shared" si="167"/>
        <v>75</v>
      </c>
      <c r="C130" s="102" t="s">
        <v>165</v>
      </c>
      <c r="D130" s="103"/>
      <c r="E130" s="103"/>
      <c r="F130" s="103"/>
      <c r="G130" s="104"/>
      <c r="H130" s="4"/>
      <c r="I130" s="70" t="s">
        <v>121</v>
      </c>
      <c r="J130" s="4"/>
      <c r="K130" s="4"/>
      <c r="L130" s="4"/>
      <c r="M130" s="160">
        <f>M128-M129</f>
        <v>0</v>
      </c>
      <c r="N130" s="160">
        <f t="shared" ref="N130" si="169">N128-N129</f>
        <v>0</v>
      </c>
      <c r="O130" s="186">
        <f t="shared" ref="O130" si="170">O128-O129</f>
        <v>0</v>
      </c>
      <c r="P130" s="186">
        <f t="shared" ref="P130" si="171">P128-P129</f>
        <v>0</v>
      </c>
      <c r="Q130" s="186">
        <f t="shared" ref="Q130" si="172">Q128-Q129</f>
        <v>0</v>
      </c>
      <c r="R130" s="186">
        <f t="shared" ref="R130" si="173">R128-R129</f>
        <v>0</v>
      </c>
      <c r="S130" s="186">
        <f t="shared" ref="S130" si="174">S128-S129</f>
        <v>0</v>
      </c>
      <c r="T130" s="186">
        <f t="shared" ref="T130" si="175">T128-T129</f>
        <v>0</v>
      </c>
      <c r="U130" s="186">
        <f t="shared" ref="U130" si="176">U128-U129</f>
        <v>0</v>
      </c>
      <c r="V130" s="186">
        <f t="shared" ref="V130" si="177">V128-V129</f>
        <v>0</v>
      </c>
      <c r="W130" s="186">
        <f t="shared" ref="W130" si="178">W128-W129</f>
        <v>0</v>
      </c>
      <c r="X130" s="186">
        <f t="shared" ref="X130" si="179">X128-X129</f>
        <v>0</v>
      </c>
      <c r="Y130" s="186">
        <f t="shared" ref="Y130" si="180">Y128-Y129</f>
        <v>0</v>
      </c>
      <c r="Z130" s="186">
        <f t="shared" ref="Z130" si="181">Z128-Z129</f>
        <v>0</v>
      </c>
      <c r="AA130" s="24"/>
      <c r="AB130" s="20"/>
    </row>
    <row r="131" spans="1:28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</row>
    <row r="132" spans="1:28" x14ac:dyDescent="0.2">
      <c r="A132" s="20"/>
      <c r="B132" s="20"/>
      <c r="C132" s="163" t="s">
        <v>186</v>
      </c>
      <c r="D132" s="163"/>
      <c r="E132" s="163"/>
      <c r="F132" s="163"/>
      <c r="G132" s="163"/>
      <c r="H132" s="163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</row>
    <row r="133" spans="1:28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</row>
    <row r="134" spans="1:28" x14ac:dyDescent="0.2">
      <c r="A134" s="20"/>
      <c r="C134" s="41" t="s">
        <v>187</v>
      </c>
      <c r="D134" s="41"/>
      <c r="E134" s="41"/>
      <c r="F134" s="41"/>
      <c r="G134" s="41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B134" s="20"/>
    </row>
    <row r="135" spans="1:28" x14ac:dyDescent="0.2">
      <c r="A135" s="20"/>
      <c r="B135" s="2">
        <f>B130+1</f>
        <v>76</v>
      </c>
      <c r="C135" s="166" t="s">
        <v>188</v>
      </c>
      <c r="D135" s="167"/>
      <c r="E135" s="167"/>
      <c r="F135" s="167"/>
      <c r="G135" s="168"/>
      <c r="H135" s="24"/>
      <c r="I135" s="39" t="s">
        <v>192</v>
      </c>
      <c r="J135" s="24"/>
      <c r="K135" s="24"/>
      <c r="L135" s="24"/>
      <c r="M135" s="181">
        <f>IFERROR((M91*'2.Flux de deseuri'!M136-('4.Tarife'!M112+'4.Tarife'!M128)*'2.Flux de deseuri'!$K$131)/('2.Flux de deseuri'!M10*12),0)</f>
        <v>0</v>
      </c>
      <c r="N135" s="181">
        <f>IFERROR((N91*'2.Flux de deseuri'!N136-('4.Tarife'!N112+'4.Tarife'!N128)*'2.Flux de deseuri'!$K$131)/('2.Flux de deseuri'!N10*12),0)</f>
        <v>0</v>
      </c>
      <c r="O135" s="193">
        <f>IFERROR((O91*'2.Flux de deseuri'!O136-('4.Tarife'!O112+'4.Tarife'!O128)*'2.Flux de deseuri'!$K$131)/('2.Flux de deseuri'!O10*12),0)</f>
        <v>0</v>
      </c>
      <c r="P135" s="193">
        <f>IFERROR((P91*'2.Flux de deseuri'!P136-('4.Tarife'!P112+'4.Tarife'!P128)*'2.Flux de deseuri'!$K$131)/('2.Flux de deseuri'!P10*12),0)</f>
        <v>0</v>
      </c>
      <c r="Q135" s="193">
        <f>IFERROR((Q91*'2.Flux de deseuri'!Q136-('4.Tarife'!Q112+'4.Tarife'!Q128)*'2.Flux de deseuri'!$K$131)/('2.Flux de deseuri'!Q10*12),0)</f>
        <v>0</v>
      </c>
      <c r="R135" s="193">
        <f>IFERROR((R91*'2.Flux de deseuri'!R136-('4.Tarife'!R112+'4.Tarife'!R128)*'2.Flux de deseuri'!$K$131)/('2.Flux de deseuri'!R10*12),0)</f>
        <v>0</v>
      </c>
      <c r="S135" s="193">
        <f>IFERROR((S91*'2.Flux de deseuri'!S136-('4.Tarife'!S112+'4.Tarife'!S128)*'2.Flux de deseuri'!$K$131)/('2.Flux de deseuri'!S10*12),0)</f>
        <v>0</v>
      </c>
      <c r="T135" s="193">
        <f>IFERROR((T91*'2.Flux de deseuri'!T136-('4.Tarife'!T112+'4.Tarife'!T128)*'2.Flux de deseuri'!$K$131)/('2.Flux de deseuri'!T10*12),0)</f>
        <v>0</v>
      </c>
      <c r="U135" s="193">
        <f>IFERROR((U91*'2.Flux de deseuri'!U136-('4.Tarife'!U112+'4.Tarife'!U128)*'2.Flux de deseuri'!$K$131)/('2.Flux de deseuri'!U10*12),0)</f>
        <v>0</v>
      </c>
      <c r="V135" s="193">
        <f>IFERROR((V91*'2.Flux de deseuri'!V136-('4.Tarife'!V112+'4.Tarife'!V128)*'2.Flux de deseuri'!$K$131)/('2.Flux de deseuri'!V10*12),0)</f>
        <v>0</v>
      </c>
      <c r="W135" s="193">
        <f>IFERROR((W91*'2.Flux de deseuri'!W136-('4.Tarife'!W112+'4.Tarife'!W128)*'2.Flux de deseuri'!$K$131)/('2.Flux de deseuri'!W10*12),0)</f>
        <v>0</v>
      </c>
      <c r="X135" s="193">
        <f>IFERROR((X91*'2.Flux de deseuri'!X136-('4.Tarife'!X112+'4.Tarife'!X128)*'2.Flux de deseuri'!$K$131)/('2.Flux de deseuri'!X10*12),0)</f>
        <v>0</v>
      </c>
      <c r="Y135" s="193">
        <f>IFERROR((Y91*'2.Flux de deseuri'!Y136-('4.Tarife'!Y112+'4.Tarife'!Y128)*'2.Flux de deseuri'!$K$131)/('2.Flux de deseuri'!Y10*12),0)</f>
        <v>0</v>
      </c>
      <c r="Z135" s="193">
        <f>IFERROR((Z91*'2.Flux de deseuri'!Z136-('4.Tarife'!Z112+'4.Tarife'!Z128)*'2.Flux de deseuri'!$K$131)/('2.Flux de deseuri'!Z10*12),0)</f>
        <v>0</v>
      </c>
      <c r="AB135" s="20"/>
    </row>
    <row r="136" spans="1:28" x14ac:dyDescent="0.2">
      <c r="A136" s="20"/>
      <c r="B136" s="75">
        <f>B135+1</f>
        <v>77</v>
      </c>
      <c r="C136" s="166" t="s">
        <v>189</v>
      </c>
      <c r="D136" s="167"/>
      <c r="E136" s="167"/>
      <c r="F136" s="167"/>
      <c r="G136" s="168"/>
      <c r="H136" s="4"/>
      <c r="I136" s="39" t="s">
        <v>192</v>
      </c>
      <c r="J136" s="4"/>
      <c r="K136" s="4"/>
      <c r="L136" s="4"/>
      <c r="M136" s="182">
        <f>IFERROR((M97*'2.Flux de deseuri'!M140-M120*'2.Flux de deseuri'!$K$131)/('2.Flux de deseuri'!M10*12),0)</f>
        <v>0</v>
      </c>
      <c r="N136" s="182">
        <f>IFERROR((N97*'2.Flux de deseuri'!N140-N120*'2.Flux de deseuri'!$K$131)/('2.Flux de deseuri'!N10*12),0)</f>
        <v>0</v>
      </c>
      <c r="O136" s="194">
        <f>IFERROR((O97*'2.Flux de deseuri'!O140-O120*'2.Flux de deseuri'!$K$131)/('2.Flux de deseuri'!O10*12),0)</f>
        <v>0</v>
      </c>
      <c r="P136" s="194">
        <f>IFERROR((P97*'2.Flux de deseuri'!P140-P120*'2.Flux de deseuri'!$K$131)/('2.Flux de deseuri'!P10*12),0)</f>
        <v>0</v>
      </c>
      <c r="Q136" s="194">
        <f>IFERROR((Q97*'2.Flux de deseuri'!Q140-Q120*'2.Flux de deseuri'!$K$131)/('2.Flux de deseuri'!Q10*12),0)</f>
        <v>0</v>
      </c>
      <c r="R136" s="194">
        <f>IFERROR((R97*'2.Flux de deseuri'!R140-R120*'2.Flux de deseuri'!$K$131)/('2.Flux de deseuri'!R10*12),0)</f>
        <v>0</v>
      </c>
      <c r="S136" s="194">
        <f>IFERROR((S97*'2.Flux de deseuri'!S140-S120*'2.Flux de deseuri'!$K$131)/('2.Flux de deseuri'!S10*12),0)</f>
        <v>0</v>
      </c>
      <c r="T136" s="194">
        <f>IFERROR((T97*'2.Flux de deseuri'!T140-T120*'2.Flux de deseuri'!$K$131)/('2.Flux de deseuri'!T10*12),0)</f>
        <v>0</v>
      </c>
      <c r="U136" s="194">
        <f>IFERROR((U97*'2.Flux de deseuri'!U140-U120*'2.Flux de deseuri'!$K$131)/('2.Flux de deseuri'!U10*12),0)</f>
        <v>0</v>
      </c>
      <c r="V136" s="194">
        <f>IFERROR((V97*'2.Flux de deseuri'!V140-V120*'2.Flux de deseuri'!$K$131)/('2.Flux de deseuri'!V10*12),0)</f>
        <v>0</v>
      </c>
      <c r="W136" s="194">
        <f>IFERROR((W97*'2.Flux de deseuri'!W140-W120*'2.Flux de deseuri'!$K$131)/('2.Flux de deseuri'!W10*12),0)</f>
        <v>0</v>
      </c>
      <c r="X136" s="194">
        <f>IFERROR((X97*'2.Flux de deseuri'!X140-X120*'2.Flux de deseuri'!$K$131)/('2.Flux de deseuri'!X10*12),0)</f>
        <v>0</v>
      </c>
      <c r="Y136" s="194">
        <f>IFERROR((Y97*'2.Flux de deseuri'!Y140-Y120*'2.Flux de deseuri'!$K$131)/('2.Flux de deseuri'!Y10*12),0)</f>
        <v>0</v>
      </c>
      <c r="Z136" s="194">
        <f>IFERROR((Z97*'2.Flux de deseuri'!Z140-Z120*'2.Flux de deseuri'!$K$131)/('2.Flux de deseuri'!Z10*12),0)</f>
        <v>0</v>
      </c>
      <c r="AB136" s="20"/>
    </row>
    <row r="137" spans="1:28" x14ac:dyDescent="0.2">
      <c r="A137" s="20"/>
      <c r="B137" s="75">
        <f>B136+1</f>
        <v>78</v>
      </c>
      <c r="C137" s="166" t="s">
        <v>190</v>
      </c>
      <c r="D137" s="167"/>
      <c r="E137" s="167"/>
      <c r="F137" s="167"/>
      <c r="G137" s="168"/>
      <c r="H137" s="4"/>
      <c r="I137" s="39" t="s">
        <v>192</v>
      </c>
      <c r="J137" s="4"/>
      <c r="K137" s="4"/>
      <c r="L137" s="4"/>
      <c r="M137" s="182">
        <f>IFERROR(M103*'2.Flux de deseuri'!M156/('2.Flux de deseuri'!M10*12),0)</f>
        <v>0</v>
      </c>
      <c r="N137" s="182">
        <f>IFERROR(N103*'2.Flux de deseuri'!N156/('2.Flux de deseuri'!N10*12),0)</f>
        <v>0</v>
      </c>
      <c r="O137" s="194">
        <f>IFERROR(O103*'2.Flux de deseuri'!O156/('2.Flux de deseuri'!O10*12),0)</f>
        <v>0</v>
      </c>
      <c r="P137" s="194">
        <f>IFERROR(P103*'2.Flux de deseuri'!P156/('2.Flux de deseuri'!P10*12),0)</f>
        <v>0</v>
      </c>
      <c r="Q137" s="194">
        <f>IFERROR(Q103*'2.Flux de deseuri'!Q156/('2.Flux de deseuri'!Q10*12),0)</f>
        <v>0</v>
      </c>
      <c r="R137" s="194">
        <f>IFERROR(R103*'2.Flux de deseuri'!R156/('2.Flux de deseuri'!R10*12),0)</f>
        <v>0</v>
      </c>
      <c r="S137" s="194">
        <f>IFERROR(S103*'2.Flux de deseuri'!S156/('2.Flux de deseuri'!S10*12),0)</f>
        <v>0</v>
      </c>
      <c r="T137" s="194">
        <f>IFERROR(T103*'2.Flux de deseuri'!T156/('2.Flux de deseuri'!T10*12),0)</f>
        <v>0</v>
      </c>
      <c r="U137" s="194">
        <f>IFERROR(U103*'2.Flux de deseuri'!U156/('2.Flux de deseuri'!U10*12),0)</f>
        <v>0</v>
      </c>
      <c r="V137" s="194">
        <f>IFERROR(V103*'2.Flux de deseuri'!V156/('2.Flux de deseuri'!V10*12),0)</f>
        <v>0</v>
      </c>
      <c r="W137" s="194">
        <f>IFERROR(W103*'2.Flux de deseuri'!W156/('2.Flux de deseuri'!W10*12),0)</f>
        <v>0</v>
      </c>
      <c r="X137" s="194">
        <f>IFERROR(X103*'2.Flux de deseuri'!X156/('2.Flux de deseuri'!X10*12),0)</f>
        <v>0</v>
      </c>
      <c r="Y137" s="194">
        <f>IFERROR(Y103*'2.Flux de deseuri'!Y156/('2.Flux de deseuri'!Y10*12),0)</f>
        <v>0</v>
      </c>
      <c r="Z137" s="194">
        <f>IFERROR(Z103*'2.Flux de deseuri'!Z156/('2.Flux de deseuri'!Z10*12),0)</f>
        <v>0</v>
      </c>
      <c r="AB137" s="20"/>
    </row>
    <row r="138" spans="1:28" ht="26.25" customHeight="1" x14ac:dyDescent="0.2">
      <c r="A138" s="20"/>
      <c r="B138" s="75">
        <f t="shared" ref="B138:B140" si="182">B137+1</f>
        <v>79</v>
      </c>
      <c r="C138" s="171" t="s">
        <v>217</v>
      </c>
      <c r="D138" s="172"/>
      <c r="E138" s="172"/>
      <c r="F138" s="172"/>
      <c r="G138" s="173"/>
      <c r="H138" s="79"/>
      <c r="I138" s="5" t="s">
        <v>192</v>
      </c>
      <c r="J138" s="4"/>
      <c r="K138" s="7"/>
      <c r="L138" s="4"/>
      <c r="M138" s="174">
        <f>SUM(M135:M137)*1.19</f>
        <v>0</v>
      </c>
      <c r="N138" s="174">
        <f t="shared" ref="N138:Z138" si="183">SUM(N135:N137)*1.19</f>
        <v>0</v>
      </c>
      <c r="O138" s="189">
        <f t="shared" si="183"/>
        <v>0</v>
      </c>
      <c r="P138" s="189">
        <f t="shared" si="183"/>
        <v>0</v>
      </c>
      <c r="Q138" s="189">
        <f t="shared" si="183"/>
        <v>0</v>
      </c>
      <c r="R138" s="189">
        <f t="shared" si="183"/>
        <v>0</v>
      </c>
      <c r="S138" s="189">
        <f t="shared" si="183"/>
        <v>0</v>
      </c>
      <c r="T138" s="189">
        <f t="shared" si="183"/>
        <v>0</v>
      </c>
      <c r="U138" s="189">
        <f t="shared" si="183"/>
        <v>0</v>
      </c>
      <c r="V138" s="189">
        <f t="shared" si="183"/>
        <v>0</v>
      </c>
      <c r="W138" s="189">
        <f t="shared" si="183"/>
        <v>0</v>
      </c>
      <c r="X138" s="189">
        <f t="shared" si="183"/>
        <v>0</v>
      </c>
      <c r="Y138" s="189">
        <f t="shared" si="183"/>
        <v>0</v>
      </c>
      <c r="Z138" s="189">
        <f t="shared" si="183"/>
        <v>0</v>
      </c>
      <c r="AB138" s="20"/>
    </row>
    <row r="139" spans="1:28" x14ac:dyDescent="0.2">
      <c r="A139" s="20"/>
      <c r="B139" s="75">
        <f t="shared" si="182"/>
        <v>80</v>
      </c>
      <c r="C139" s="171" t="s">
        <v>200</v>
      </c>
      <c r="D139" s="172"/>
      <c r="E139" s="172"/>
      <c r="F139" s="172"/>
      <c r="G139" s="173"/>
      <c r="H139" s="79"/>
      <c r="I139" s="5" t="s">
        <v>192</v>
      </c>
      <c r="J139" s="4"/>
      <c r="K139" s="7"/>
      <c r="L139" s="4"/>
      <c r="M139" s="174">
        <v>0</v>
      </c>
      <c r="N139" s="174">
        <f>'1.Input'!N54</f>
        <v>0</v>
      </c>
      <c r="O139" s="189">
        <f>'1.Input'!O54</f>
        <v>0</v>
      </c>
      <c r="P139" s="189">
        <f>'1.Input'!P54</f>
        <v>0</v>
      </c>
      <c r="Q139" s="189">
        <f>'1.Input'!Q54</f>
        <v>0</v>
      </c>
      <c r="R139" s="189">
        <f>'1.Input'!R54</f>
        <v>0</v>
      </c>
      <c r="S139" s="189">
        <f>'1.Input'!S54</f>
        <v>0</v>
      </c>
      <c r="T139" s="189">
        <f>'1.Input'!T54</f>
        <v>0</v>
      </c>
      <c r="U139" s="189">
        <f>'1.Input'!U54</f>
        <v>0</v>
      </c>
      <c r="V139" s="189">
        <f>'1.Input'!V54</f>
        <v>0</v>
      </c>
      <c r="W139" s="189">
        <f>'1.Input'!W54</f>
        <v>0</v>
      </c>
      <c r="X139" s="189">
        <f>'1.Input'!X54</f>
        <v>0</v>
      </c>
      <c r="Y139" s="189">
        <f>'1.Input'!Y54</f>
        <v>0</v>
      </c>
      <c r="Z139" s="189">
        <f>'1.Input'!Z54</f>
        <v>0</v>
      </c>
      <c r="AB139" s="20"/>
    </row>
    <row r="140" spans="1:28" ht="20.25" customHeight="1" x14ac:dyDescent="0.2">
      <c r="A140" s="20"/>
      <c r="B140" s="75">
        <f t="shared" si="182"/>
        <v>81</v>
      </c>
      <c r="C140" s="171" t="s">
        <v>217</v>
      </c>
      <c r="D140" s="172"/>
      <c r="E140" s="172"/>
      <c r="F140" s="172"/>
      <c r="G140" s="173"/>
      <c r="H140" s="4"/>
      <c r="I140" s="5" t="s">
        <v>192</v>
      </c>
      <c r="J140" s="4"/>
      <c r="K140" s="4"/>
      <c r="L140" s="4"/>
      <c r="M140" s="174">
        <f>M138</f>
        <v>0</v>
      </c>
      <c r="N140" s="174">
        <f t="shared" ref="N140:Z140" si="184">IF(N138&lt;=N139,N138,N139)</f>
        <v>0</v>
      </c>
      <c r="O140" s="189">
        <f t="shared" si="184"/>
        <v>0</v>
      </c>
      <c r="P140" s="189">
        <f t="shared" si="184"/>
        <v>0</v>
      </c>
      <c r="Q140" s="189">
        <f t="shared" si="184"/>
        <v>0</v>
      </c>
      <c r="R140" s="189">
        <f t="shared" si="184"/>
        <v>0</v>
      </c>
      <c r="S140" s="189">
        <f t="shared" si="184"/>
        <v>0</v>
      </c>
      <c r="T140" s="189">
        <f t="shared" si="184"/>
        <v>0</v>
      </c>
      <c r="U140" s="189">
        <f t="shared" si="184"/>
        <v>0</v>
      </c>
      <c r="V140" s="189">
        <f t="shared" si="184"/>
        <v>0</v>
      </c>
      <c r="W140" s="189">
        <f t="shared" si="184"/>
        <v>0</v>
      </c>
      <c r="X140" s="189">
        <f t="shared" si="184"/>
        <v>0</v>
      </c>
      <c r="Y140" s="189">
        <f t="shared" si="184"/>
        <v>0</v>
      </c>
      <c r="Z140" s="189">
        <f t="shared" si="184"/>
        <v>0</v>
      </c>
      <c r="AB140" s="20"/>
    </row>
    <row r="141" spans="1:28" x14ac:dyDescent="0.2">
      <c r="A141" s="20"/>
      <c r="B141" s="75"/>
      <c r="C141" s="120"/>
      <c r="D141" s="120"/>
      <c r="E141" s="120"/>
      <c r="F141" s="120"/>
      <c r="G141" s="120"/>
      <c r="H141" s="4"/>
      <c r="I141" s="107"/>
      <c r="J141" s="4"/>
      <c r="K141" s="4"/>
      <c r="L141" s="4"/>
      <c r="M141" s="176"/>
      <c r="N141" s="176"/>
      <c r="O141" s="195"/>
      <c r="P141" s="195"/>
      <c r="Q141" s="195"/>
      <c r="R141" s="195"/>
      <c r="S141" s="195"/>
      <c r="T141" s="195"/>
      <c r="U141" s="195"/>
      <c r="V141" s="195"/>
      <c r="W141" s="195"/>
      <c r="X141" s="195"/>
      <c r="Y141" s="195"/>
      <c r="Z141" s="195"/>
      <c r="AB141" s="20"/>
    </row>
    <row r="142" spans="1:28" x14ac:dyDescent="0.2">
      <c r="A142" s="20"/>
      <c r="C142" s="41" t="s">
        <v>201</v>
      </c>
      <c r="D142" s="41"/>
      <c r="E142" s="41"/>
      <c r="F142" s="41"/>
      <c r="G142" s="41"/>
      <c r="H142" s="24"/>
      <c r="I142" s="24"/>
      <c r="J142" s="24"/>
      <c r="K142" s="24"/>
      <c r="L142" s="24"/>
      <c r="M142" s="24"/>
      <c r="N142" s="24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B142" s="20"/>
    </row>
    <row r="143" spans="1:28" x14ac:dyDescent="0.2">
      <c r="A143" s="20"/>
      <c r="B143" s="2">
        <f>B139+1</f>
        <v>81</v>
      </c>
      <c r="C143" s="166" t="s">
        <v>188</v>
      </c>
      <c r="D143" s="167"/>
      <c r="E143" s="167"/>
      <c r="F143" s="167"/>
      <c r="G143" s="168"/>
      <c r="H143" s="24"/>
      <c r="I143" s="39" t="s">
        <v>192</v>
      </c>
      <c r="J143" s="24"/>
      <c r="K143" s="24"/>
      <c r="L143" s="24"/>
      <c r="M143" s="181">
        <f>IFERROR((M91*'2.Flux de deseuri'!M137-('4.Tarife'!M37+'4.Tarife'!M53)*'2.Flux de deseuri'!$K$132)/('2.Flux de deseuri'!M12*12),0)</f>
        <v>0</v>
      </c>
      <c r="N143" s="181">
        <f>IFERROR((N91*'2.Flux de deseuri'!N137-('4.Tarife'!N37+'4.Tarife'!N53)*'2.Flux de deseuri'!$K$132)/('2.Flux de deseuri'!N12*12),0)</f>
        <v>0</v>
      </c>
      <c r="O143" s="193">
        <f>IFERROR((O91*'2.Flux de deseuri'!O137-('4.Tarife'!O37+'4.Tarife'!O53)*'2.Flux de deseuri'!$K$132)/('2.Flux de deseuri'!O12*12),0)</f>
        <v>0</v>
      </c>
      <c r="P143" s="193">
        <f>IFERROR((P91*'2.Flux de deseuri'!P137-('4.Tarife'!P37+'4.Tarife'!P53)*'2.Flux de deseuri'!$K$132)/('2.Flux de deseuri'!P12*12),0)</f>
        <v>0</v>
      </c>
      <c r="Q143" s="193">
        <f>IFERROR((Q91*'2.Flux de deseuri'!Q137-('4.Tarife'!Q37+'4.Tarife'!Q53)*'2.Flux de deseuri'!$K$132)/('2.Flux de deseuri'!Q12*12),0)</f>
        <v>0</v>
      </c>
      <c r="R143" s="193">
        <f>IFERROR((R91*'2.Flux de deseuri'!R137-('4.Tarife'!R37+'4.Tarife'!R53)*'2.Flux de deseuri'!$K$132)/('2.Flux de deseuri'!R12*12),0)</f>
        <v>0</v>
      </c>
      <c r="S143" s="193">
        <f>IFERROR((S91*'2.Flux de deseuri'!S137-('4.Tarife'!S37+'4.Tarife'!S53)*'2.Flux de deseuri'!$K$132)/('2.Flux de deseuri'!S12*12),0)</f>
        <v>0</v>
      </c>
      <c r="T143" s="193">
        <f>IFERROR((T91*'2.Flux de deseuri'!T137-('4.Tarife'!T37+'4.Tarife'!T53)*'2.Flux de deseuri'!$K$132)/('2.Flux de deseuri'!T12*12),0)</f>
        <v>0</v>
      </c>
      <c r="U143" s="193">
        <f>IFERROR((U91*'2.Flux de deseuri'!U137-('4.Tarife'!U37+'4.Tarife'!U53)*'2.Flux de deseuri'!$K$132)/('2.Flux de deseuri'!U12*12),0)</f>
        <v>0</v>
      </c>
      <c r="V143" s="193">
        <f>IFERROR((V91*'2.Flux de deseuri'!V137-('4.Tarife'!V37+'4.Tarife'!V53)*'2.Flux de deseuri'!$K$132)/('2.Flux de deseuri'!V12*12),0)</f>
        <v>0</v>
      </c>
      <c r="W143" s="193">
        <f>IFERROR((W91*'2.Flux de deseuri'!W137-('4.Tarife'!W37+'4.Tarife'!W53)*'2.Flux de deseuri'!$K$132)/('2.Flux de deseuri'!W12*12),0)</f>
        <v>0</v>
      </c>
      <c r="X143" s="193">
        <f>IFERROR((X91*'2.Flux de deseuri'!X137-('4.Tarife'!X37+'4.Tarife'!X53)*'2.Flux de deseuri'!$K$132)/('2.Flux de deseuri'!X12*12),0)</f>
        <v>0</v>
      </c>
      <c r="Y143" s="193">
        <f>IFERROR((Y91*'2.Flux de deseuri'!Y137-('4.Tarife'!Y37+'4.Tarife'!Y53)*'2.Flux de deseuri'!$K$132)/('2.Flux de deseuri'!Y12*12),0)</f>
        <v>0</v>
      </c>
      <c r="Z143" s="193">
        <f>IFERROR((Z91*'2.Flux de deseuri'!Z137-('4.Tarife'!Z37+'4.Tarife'!Z53)*'2.Flux de deseuri'!$K$132)/('2.Flux de deseuri'!Z12*12),0)</f>
        <v>0</v>
      </c>
      <c r="AB143" s="20"/>
    </row>
    <row r="144" spans="1:28" x14ac:dyDescent="0.2">
      <c r="A144" s="20"/>
      <c r="B144" s="75">
        <f>B143+1</f>
        <v>82</v>
      </c>
      <c r="C144" s="166" t="s">
        <v>189</v>
      </c>
      <c r="D144" s="167"/>
      <c r="E144" s="167"/>
      <c r="F144" s="167"/>
      <c r="G144" s="168"/>
      <c r="H144" s="4"/>
      <c r="I144" s="39" t="s">
        <v>192</v>
      </c>
      <c r="J144" s="4"/>
      <c r="K144" s="4"/>
      <c r="L144" s="4"/>
      <c r="M144" s="182">
        <f>IFERROR(('4.Tarife'!M97*'2.Flux de deseuri'!M141-'4.Tarife'!M122*'2.Flux de deseuri'!$K$132)/('2.Flux de deseuri'!M12*12),0)</f>
        <v>0</v>
      </c>
      <c r="N144" s="182">
        <f>IFERROR(('4.Tarife'!N97*'2.Flux de deseuri'!N141-'4.Tarife'!N122*'2.Flux de deseuri'!$K$132)/('2.Flux de deseuri'!N12*12),0)</f>
        <v>0</v>
      </c>
      <c r="O144" s="194">
        <f>IFERROR(('4.Tarife'!O97*'2.Flux de deseuri'!O141-'4.Tarife'!O122*'2.Flux de deseuri'!$K$132)/('2.Flux de deseuri'!O12*12),0)</f>
        <v>0</v>
      </c>
      <c r="P144" s="194">
        <f>IFERROR(('4.Tarife'!P97*'2.Flux de deseuri'!P141-'4.Tarife'!P122*'2.Flux de deseuri'!$K$132)/('2.Flux de deseuri'!P12*12),0)</f>
        <v>0</v>
      </c>
      <c r="Q144" s="194">
        <f>IFERROR(('4.Tarife'!Q97*'2.Flux de deseuri'!Q141-'4.Tarife'!Q122*'2.Flux de deseuri'!$K$132)/('2.Flux de deseuri'!Q12*12),0)</f>
        <v>0</v>
      </c>
      <c r="R144" s="194">
        <f>IFERROR(('4.Tarife'!R97*'2.Flux de deseuri'!R141-'4.Tarife'!R122*'2.Flux de deseuri'!$K$132)/('2.Flux de deseuri'!R12*12),0)</f>
        <v>0</v>
      </c>
      <c r="S144" s="194">
        <f>IFERROR(('4.Tarife'!S97*'2.Flux de deseuri'!S141-'4.Tarife'!S122*'2.Flux de deseuri'!$K$132)/('2.Flux de deseuri'!S12*12),0)</f>
        <v>0</v>
      </c>
      <c r="T144" s="194">
        <f>IFERROR(('4.Tarife'!T97*'2.Flux de deseuri'!T141-'4.Tarife'!T122*'2.Flux de deseuri'!$K$132)/('2.Flux de deseuri'!T12*12),0)</f>
        <v>0</v>
      </c>
      <c r="U144" s="194">
        <f>IFERROR(('4.Tarife'!U97*'2.Flux de deseuri'!U141-'4.Tarife'!U122*'2.Flux de deseuri'!$K$132)/('2.Flux de deseuri'!U12*12),0)</f>
        <v>0</v>
      </c>
      <c r="V144" s="194">
        <f>IFERROR(('4.Tarife'!V97*'2.Flux de deseuri'!V141-'4.Tarife'!V122*'2.Flux de deseuri'!$K$132)/('2.Flux de deseuri'!V12*12),0)</f>
        <v>0</v>
      </c>
      <c r="W144" s="194">
        <f>IFERROR(('4.Tarife'!W97*'2.Flux de deseuri'!W141-'4.Tarife'!W122*'2.Flux de deseuri'!$K$132)/('2.Flux de deseuri'!W12*12),0)</f>
        <v>0</v>
      </c>
      <c r="X144" s="194">
        <f>IFERROR(('4.Tarife'!X97*'2.Flux de deseuri'!X141-'4.Tarife'!X122*'2.Flux de deseuri'!$K$132)/('2.Flux de deseuri'!X12*12),0)</f>
        <v>0</v>
      </c>
      <c r="Y144" s="194">
        <f>IFERROR(('4.Tarife'!Y97*'2.Flux de deseuri'!Y141-'4.Tarife'!Y122*'2.Flux de deseuri'!$K$132)/('2.Flux de deseuri'!Y12*12),0)</f>
        <v>0</v>
      </c>
      <c r="Z144" s="194">
        <f>IFERROR(('4.Tarife'!Z97*'2.Flux de deseuri'!Z141-'4.Tarife'!Z122*'2.Flux de deseuri'!$K$132)/('2.Flux de deseuri'!Z12*12),0)</f>
        <v>0</v>
      </c>
      <c r="AB144" s="20"/>
    </row>
    <row r="145" spans="1:28" x14ac:dyDescent="0.2">
      <c r="A145" s="20"/>
      <c r="B145" s="75">
        <f>B144+1</f>
        <v>83</v>
      </c>
      <c r="C145" s="166" t="s">
        <v>190</v>
      </c>
      <c r="D145" s="167"/>
      <c r="E145" s="167"/>
      <c r="F145" s="167"/>
      <c r="G145" s="168"/>
      <c r="H145" s="4"/>
      <c r="I145" s="39" t="s">
        <v>192</v>
      </c>
      <c r="J145" s="4"/>
      <c r="K145" s="4"/>
      <c r="L145" s="4"/>
      <c r="M145" s="182">
        <f>IFERROR(M103*'2.Flux de deseuri'!M81/('2.Flux de deseuri'!M12*12),0)</f>
        <v>0</v>
      </c>
      <c r="N145" s="182">
        <f>IFERROR(N103*'2.Flux de deseuri'!N81/('2.Flux de deseuri'!N12*12),0)</f>
        <v>0</v>
      </c>
      <c r="O145" s="194">
        <f>IFERROR(O103*'2.Flux de deseuri'!O81/('2.Flux de deseuri'!O12*12),0)</f>
        <v>0</v>
      </c>
      <c r="P145" s="194">
        <f>IFERROR(P103*'2.Flux de deseuri'!P81/('2.Flux de deseuri'!P12*12),0)</f>
        <v>0</v>
      </c>
      <c r="Q145" s="194">
        <f>IFERROR(Q103*'2.Flux de deseuri'!Q81/('2.Flux de deseuri'!Q12*12),0)</f>
        <v>0</v>
      </c>
      <c r="R145" s="194">
        <f>IFERROR(R103*'2.Flux de deseuri'!R81/('2.Flux de deseuri'!R12*12),0)</f>
        <v>0</v>
      </c>
      <c r="S145" s="194">
        <f>IFERROR(S103*'2.Flux de deseuri'!S81/('2.Flux de deseuri'!S12*12),0)</f>
        <v>0</v>
      </c>
      <c r="T145" s="194">
        <f>IFERROR(T103*'2.Flux de deseuri'!T81/('2.Flux de deseuri'!T12*12),0)</f>
        <v>0</v>
      </c>
      <c r="U145" s="194">
        <f>IFERROR(U103*'2.Flux de deseuri'!U81/('2.Flux de deseuri'!U12*12),0)</f>
        <v>0</v>
      </c>
      <c r="V145" s="194">
        <f>IFERROR(V103*'2.Flux de deseuri'!V81/('2.Flux de deseuri'!V12*12),0)</f>
        <v>0</v>
      </c>
      <c r="W145" s="194">
        <f>IFERROR(W103*'2.Flux de deseuri'!W81/('2.Flux de deseuri'!W12*12),0)</f>
        <v>0</v>
      </c>
      <c r="X145" s="194">
        <f>IFERROR(X103*'2.Flux de deseuri'!X81/('2.Flux de deseuri'!X12*12),0)</f>
        <v>0</v>
      </c>
      <c r="Y145" s="194">
        <f>IFERROR(Y103*'2.Flux de deseuri'!Y81/('2.Flux de deseuri'!Y12*12),0)</f>
        <v>0</v>
      </c>
      <c r="Z145" s="194">
        <f>IFERROR(Z103*'2.Flux de deseuri'!Z81/('2.Flux de deseuri'!Z12*12),0)</f>
        <v>0</v>
      </c>
      <c r="AB145" s="20"/>
    </row>
    <row r="146" spans="1:28" ht="23.25" customHeight="1" x14ac:dyDescent="0.2">
      <c r="A146" s="20"/>
      <c r="B146" s="75">
        <f t="shared" ref="B146:B148" si="185">B145+1</f>
        <v>84</v>
      </c>
      <c r="C146" s="171" t="s">
        <v>191</v>
      </c>
      <c r="D146" s="172"/>
      <c r="E146" s="172"/>
      <c r="F146" s="172"/>
      <c r="G146" s="173"/>
      <c r="H146" s="79"/>
      <c r="I146" s="5" t="s">
        <v>192</v>
      </c>
      <c r="J146" s="4"/>
      <c r="K146" s="7"/>
      <c r="L146" s="4"/>
      <c r="M146" s="174">
        <f>SUM(M143:M145)*1.19</f>
        <v>0</v>
      </c>
      <c r="N146" s="174">
        <f t="shared" ref="N146:Z146" si="186">SUM(N143:N145)*1.19</f>
        <v>0</v>
      </c>
      <c r="O146" s="189">
        <f t="shared" si="186"/>
        <v>0</v>
      </c>
      <c r="P146" s="189">
        <f t="shared" si="186"/>
        <v>0</v>
      </c>
      <c r="Q146" s="189">
        <f t="shared" si="186"/>
        <v>0</v>
      </c>
      <c r="R146" s="189">
        <f t="shared" si="186"/>
        <v>0</v>
      </c>
      <c r="S146" s="189">
        <f t="shared" si="186"/>
        <v>0</v>
      </c>
      <c r="T146" s="189">
        <f t="shared" si="186"/>
        <v>0</v>
      </c>
      <c r="U146" s="189">
        <f t="shared" si="186"/>
        <v>0</v>
      </c>
      <c r="V146" s="189">
        <f t="shared" si="186"/>
        <v>0</v>
      </c>
      <c r="W146" s="189">
        <f t="shared" si="186"/>
        <v>0</v>
      </c>
      <c r="X146" s="189">
        <f t="shared" si="186"/>
        <v>0</v>
      </c>
      <c r="Y146" s="189">
        <f t="shared" si="186"/>
        <v>0</v>
      </c>
      <c r="Z146" s="189">
        <f t="shared" si="186"/>
        <v>0</v>
      </c>
      <c r="AB146" s="20"/>
    </row>
    <row r="147" spans="1:28" x14ac:dyDescent="0.2">
      <c r="A147" s="20"/>
      <c r="B147" s="75">
        <f t="shared" si="185"/>
        <v>85</v>
      </c>
      <c r="C147" s="171" t="s">
        <v>200</v>
      </c>
      <c r="D147" s="172"/>
      <c r="E147" s="172"/>
      <c r="F147" s="172"/>
      <c r="G147" s="173"/>
      <c r="H147" s="79"/>
      <c r="I147" s="5" t="s">
        <v>192</v>
      </c>
      <c r="J147" s="4"/>
      <c r="K147" s="7"/>
      <c r="L147" s="4"/>
      <c r="M147" s="174">
        <v>0</v>
      </c>
      <c r="N147" s="174">
        <f>'1.Input'!N55</f>
        <v>0</v>
      </c>
      <c r="O147" s="189">
        <f>'1.Input'!O55</f>
        <v>0</v>
      </c>
      <c r="P147" s="189">
        <f>'1.Input'!P55</f>
        <v>0</v>
      </c>
      <c r="Q147" s="189">
        <f>'1.Input'!Q55</f>
        <v>0</v>
      </c>
      <c r="R147" s="189">
        <f>'1.Input'!R55</f>
        <v>0</v>
      </c>
      <c r="S147" s="189">
        <f>'1.Input'!S55</f>
        <v>0</v>
      </c>
      <c r="T147" s="189">
        <f>'1.Input'!T55</f>
        <v>0</v>
      </c>
      <c r="U147" s="189">
        <f>'1.Input'!U55</f>
        <v>0</v>
      </c>
      <c r="V147" s="189">
        <f>'1.Input'!V55</f>
        <v>0</v>
      </c>
      <c r="W147" s="189">
        <f>'1.Input'!W55</f>
        <v>0</v>
      </c>
      <c r="X147" s="189">
        <f>'1.Input'!X55</f>
        <v>0</v>
      </c>
      <c r="Y147" s="189">
        <f>'1.Input'!Y55</f>
        <v>0</v>
      </c>
      <c r="Z147" s="189">
        <f>'1.Input'!Z55</f>
        <v>0</v>
      </c>
      <c r="AB147" s="20"/>
    </row>
    <row r="148" spans="1:28" ht="24.75" customHeight="1" x14ac:dyDescent="0.2">
      <c r="A148" s="20"/>
      <c r="B148" s="75">
        <f t="shared" si="185"/>
        <v>86</v>
      </c>
      <c r="C148" s="171" t="s">
        <v>199</v>
      </c>
      <c r="D148" s="172"/>
      <c r="E148" s="172"/>
      <c r="F148" s="172"/>
      <c r="G148" s="173"/>
      <c r="H148" s="4"/>
      <c r="I148" s="5" t="s">
        <v>192</v>
      </c>
      <c r="J148" s="4"/>
      <c r="K148" s="4"/>
      <c r="L148" s="4"/>
      <c r="M148" s="174">
        <f>M146</f>
        <v>0</v>
      </c>
      <c r="N148" s="174">
        <f t="shared" ref="N148:Z148" si="187">IF(N146&lt;=N147,N146,N147)</f>
        <v>0</v>
      </c>
      <c r="O148" s="189">
        <f t="shared" si="187"/>
        <v>0</v>
      </c>
      <c r="P148" s="189">
        <f t="shared" si="187"/>
        <v>0</v>
      </c>
      <c r="Q148" s="189">
        <f t="shared" si="187"/>
        <v>0</v>
      </c>
      <c r="R148" s="189">
        <f t="shared" si="187"/>
        <v>0</v>
      </c>
      <c r="S148" s="189">
        <f t="shared" si="187"/>
        <v>0</v>
      </c>
      <c r="T148" s="189">
        <f t="shared" si="187"/>
        <v>0</v>
      </c>
      <c r="U148" s="189">
        <f t="shared" si="187"/>
        <v>0</v>
      </c>
      <c r="V148" s="189">
        <f t="shared" si="187"/>
        <v>0</v>
      </c>
      <c r="W148" s="189">
        <f t="shared" si="187"/>
        <v>0</v>
      </c>
      <c r="X148" s="189">
        <f t="shared" si="187"/>
        <v>0</v>
      </c>
      <c r="Y148" s="189">
        <f t="shared" si="187"/>
        <v>0</v>
      </c>
      <c r="Z148" s="189">
        <f t="shared" si="187"/>
        <v>0</v>
      </c>
      <c r="AB148" s="20"/>
    </row>
    <row r="149" spans="1:28" ht="15.75" customHeight="1" x14ac:dyDescent="0.2">
      <c r="A149" s="20"/>
      <c r="B149" s="75"/>
      <c r="C149" s="177"/>
      <c r="D149" s="177"/>
      <c r="E149" s="177"/>
      <c r="F149" s="177"/>
      <c r="G149" s="177"/>
      <c r="H149" s="4"/>
      <c r="I149" s="7"/>
      <c r="J149" s="4"/>
      <c r="K149" s="4"/>
      <c r="L149" s="4"/>
      <c r="M149" s="178"/>
      <c r="N149" s="178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B149" s="20"/>
    </row>
    <row r="150" spans="1:28" ht="16.5" customHeight="1" x14ac:dyDescent="0.2">
      <c r="A150" s="20"/>
      <c r="C150" s="41" t="s">
        <v>221</v>
      </c>
      <c r="D150" s="41"/>
      <c r="E150" s="41"/>
      <c r="F150" s="41"/>
      <c r="G150" s="41"/>
      <c r="H150" s="24"/>
      <c r="I150" s="24"/>
      <c r="J150" s="24"/>
      <c r="K150" s="24"/>
      <c r="L150" s="24"/>
      <c r="M150" s="24"/>
      <c r="N150" s="24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B150" s="20"/>
    </row>
    <row r="151" spans="1:28" ht="24.75" customHeight="1" x14ac:dyDescent="0.2">
      <c r="A151" s="20"/>
      <c r="B151" s="2">
        <f>B148+1</f>
        <v>87</v>
      </c>
      <c r="C151" s="166" t="s">
        <v>236</v>
      </c>
      <c r="D151" s="167"/>
      <c r="E151" s="167"/>
      <c r="F151" s="167"/>
      <c r="G151" s="168"/>
      <c r="H151" s="24"/>
      <c r="I151" s="39" t="s">
        <v>49</v>
      </c>
      <c r="J151" s="24"/>
      <c r="K151" s="95"/>
      <c r="L151" s="24"/>
      <c r="M151" s="183">
        <v>0</v>
      </c>
      <c r="N151" s="183">
        <f>IFERROR(N91-('4.Tarife'!N112+'4.Tarife'!N128)/'2.Flux de deseuri'!N138*'2.Flux de deseuri'!N138/'2.Flux de deseuri'!N135,0)</f>
        <v>0</v>
      </c>
      <c r="O151" s="197">
        <f>IFERROR(O91-('4.Tarife'!O112+'4.Tarife'!O128)/'2.Flux de deseuri'!O138*'2.Flux de deseuri'!O138/'2.Flux de deseuri'!O135,0)</f>
        <v>0</v>
      </c>
      <c r="P151" s="197">
        <f>IFERROR(P91-('4.Tarife'!P112+'4.Tarife'!P128)/'2.Flux de deseuri'!P138*'2.Flux de deseuri'!P138/'2.Flux de deseuri'!P135,0)</f>
        <v>0</v>
      </c>
      <c r="Q151" s="197">
        <f>IFERROR(Q91-('4.Tarife'!Q112+'4.Tarife'!Q128)/'2.Flux de deseuri'!Q138*'2.Flux de deseuri'!Q138/'2.Flux de deseuri'!Q135,0)</f>
        <v>0</v>
      </c>
      <c r="R151" s="197">
        <f>IFERROR(R91-('4.Tarife'!R112+'4.Tarife'!R128)/'2.Flux de deseuri'!R138*'2.Flux de deseuri'!R138/'2.Flux de deseuri'!R135,0)</f>
        <v>0</v>
      </c>
      <c r="S151" s="197">
        <f>IFERROR(S91-('4.Tarife'!S112+'4.Tarife'!S128)/'2.Flux de deseuri'!S138*'2.Flux de deseuri'!S138/'2.Flux de deseuri'!S135,0)</f>
        <v>0</v>
      </c>
      <c r="T151" s="197">
        <f>IFERROR(T91-('4.Tarife'!T112+'4.Tarife'!T128)/'2.Flux de deseuri'!T138*'2.Flux de deseuri'!T138/'2.Flux de deseuri'!T135,0)</f>
        <v>0</v>
      </c>
      <c r="U151" s="197">
        <f>IFERROR(U91-('4.Tarife'!U112+'4.Tarife'!U128)/'2.Flux de deseuri'!U138*'2.Flux de deseuri'!U138/'2.Flux de deseuri'!U135,0)</f>
        <v>0</v>
      </c>
      <c r="V151" s="197">
        <f>IFERROR(V91-('4.Tarife'!V112+'4.Tarife'!V128)/'2.Flux de deseuri'!V138*'2.Flux de deseuri'!V138/'2.Flux de deseuri'!V135,0)</f>
        <v>0</v>
      </c>
      <c r="W151" s="197">
        <f>IFERROR(W91-('4.Tarife'!W112+'4.Tarife'!W128)/'2.Flux de deseuri'!W138*'2.Flux de deseuri'!W138/'2.Flux de deseuri'!W135,0)</f>
        <v>0</v>
      </c>
      <c r="X151" s="197">
        <f>IFERROR(X91-('4.Tarife'!X112+'4.Tarife'!X128)/'2.Flux de deseuri'!X138*'2.Flux de deseuri'!X138/'2.Flux de deseuri'!X135,0)</f>
        <v>0</v>
      </c>
      <c r="Y151" s="197">
        <f>IFERROR(Y91-('4.Tarife'!Y112+'4.Tarife'!Y128)/'2.Flux de deseuri'!Y138*'2.Flux de deseuri'!Y138/'2.Flux de deseuri'!Y135,0)</f>
        <v>0</v>
      </c>
      <c r="Z151" s="197">
        <f>IFERROR(Z91-('4.Tarife'!Z112+'4.Tarife'!Z128)/'2.Flux de deseuri'!Z138*'2.Flux de deseuri'!Z138/'2.Flux de deseuri'!Z135,0)</f>
        <v>0</v>
      </c>
      <c r="AB151" s="20"/>
    </row>
    <row r="152" spans="1:28" ht="24.75" customHeight="1" x14ac:dyDescent="0.2">
      <c r="A152" s="20"/>
      <c r="B152" s="75">
        <f>B151+1</f>
        <v>88</v>
      </c>
      <c r="C152" s="166" t="s">
        <v>237</v>
      </c>
      <c r="D152" s="167"/>
      <c r="E152" s="167"/>
      <c r="F152" s="167"/>
      <c r="G152" s="168"/>
      <c r="H152" s="4"/>
      <c r="I152" s="39" t="s">
        <v>49</v>
      </c>
      <c r="J152" s="4"/>
      <c r="K152" s="95"/>
      <c r="L152" s="4"/>
      <c r="M152" s="184">
        <f>IFERROR(M97-M120*'2.Flux de deseuri'!$K$133/'2.Flux de deseuri'!M142,0)</f>
        <v>0</v>
      </c>
      <c r="N152" s="184">
        <f>IFERROR(N97-N120*'2.Flux de deseuri'!$K$133/'2.Flux de deseuri'!N142,0)</f>
        <v>0</v>
      </c>
      <c r="O152" s="191">
        <f>IFERROR(O97-O120*'2.Flux de deseuri'!$K$133/'2.Flux de deseuri'!O142,0)</f>
        <v>0</v>
      </c>
      <c r="P152" s="191">
        <f>IFERROR(P97-P120*'2.Flux de deseuri'!$K$133/'2.Flux de deseuri'!P142,0)</f>
        <v>0</v>
      </c>
      <c r="Q152" s="191">
        <f>IFERROR(Q97-Q120*'2.Flux de deseuri'!$K$133/'2.Flux de deseuri'!Q142,0)</f>
        <v>0</v>
      </c>
      <c r="R152" s="191">
        <f>IFERROR(R97-R120*'2.Flux de deseuri'!$K$133/'2.Flux de deseuri'!R142,0)</f>
        <v>0</v>
      </c>
      <c r="S152" s="191">
        <f>IFERROR(S97-S120*'2.Flux de deseuri'!$K$133/'2.Flux de deseuri'!S142,0)</f>
        <v>0</v>
      </c>
      <c r="T152" s="191">
        <f>IFERROR(T97-T120*'2.Flux de deseuri'!$K$133/'2.Flux de deseuri'!T142,0)</f>
        <v>0</v>
      </c>
      <c r="U152" s="191">
        <f>IFERROR(U97-U120*'2.Flux de deseuri'!$K$133/'2.Flux de deseuri'!U142,0)</f>
        <v>0</v>
      </c>
      <c r="V152" s="191">
        <f>IFERROR(V97-V120*'2.Flux de deseuri'!$K$133/'2.Flux de deseuri'!V142,0)</f>
        <v>0</v>
      </c>
      <c r="W152" s="191">
        <f>IFERROR(W97-W120*'2.Flux de deseuri'!$K$133/'2.Flux de deseuri'!W142,0)</f>
        <v>0</v>
      </c>
      <c r="X152" s="191">
        <f>IFERROR(X97-X120*'2.Flux de deseuri'!$K$133/'2.Flux de deseuri'!X142,0)</f>
        <v>0</v>
      </c>
      <c r="Y152" s="191">
        <f>IFERROR(Y97-Y120*'2.Flux de deseuri'!$K$133/'2.Flux de deseuri'!Y142,0)</f>
        <v>0</v>
      </c>
      <c r="Z152" s="191">
        <f>IFERROR(Z97-Z120*'2.Flux de deseuri'!$K$133/'2.Flux de deseuri'!Z142,0)</f>
        <v>0</v>
      </c>
      <c r="AB152" s="20"/>
    </row>
    <row r="153" spans="1:28" ht="24.75" customHeight="1" x14ac:dyDescent="0.2">
      <c r="A153" s="20"/>
      <c r="B153" s="75">
        <f>B152+1</f>
        <v>89</v>
      </c>
      <c r="C153" s="166" t="s">
        <v>238</v>
      </c>
      <c r="D153" s="167"/>
      <c r="E153" s="167"/>
      <c r="F153" s="167"/>
      <c r="G153" s="168"/>
      <c r="H153" s="4"/>
      <c r="I153" s="39" t="s">
        <v>49</v>
      </c>
      <c r="J153" s="4"/>
      <c r="K153" s="95"/>
      <c r="L153" s="4"/>
      <c r="M153" s="184">
        <f>M103</f>
        <v>0</v>
      </c>
      <c r="N153" s="184">
        <f t="shared" ref="N153:Z153" si="188">N103</f>
        <v>0</v>
      </c>
      <c r="O153" s="191">
        <f t="shared" si="188"/>
        <v>0</v>
      </c>
      <c r="P153" s="191">
        <f t="shared" si="188"/>
        <v>0</v>
      </c>
      <c r="Q153" s="191">
        <f t="shared" si="188"/>
        <v>0</v>
      </c>
      <c r="R153" s="191">
        <f t="shared" si="188"/>
        <v>0</v>
      </c>
      <c r="S153" s="191">
        <f t="shared" si="188"/>
        <v>0</v>
      </c>
      <c r="T153" s="191">
        <f t="shared" si="188"/>
        <v>0</v>
      </c>
      <c r="U153" s="191">
        <f t="shared" si="188"/>
        <v>0</v>
      </c>
      <c r="V153" s="191">
        <f t="shared" si="188"/>
        <v>0</v>
      </c>
      <c r="W153" s="191">
        <f t="shared" si="188"/>
        <v>0</v>
      </c>
      <c r="X153" s="191">
        <f t="shared" si="188"/>
        <v>0</v>
      </c>
      <c r="Y153" s="191">
        <f t="shared" si="188"/>
        <v>0</v>
      </c>
      <c r="Z153" s="191">
        <f t="shared" si="188"/>
        <v>0</v>
      </c>
      <c r="AB153" s="20"/>
    </row>
    <row r="154" spans="1:28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</row>
    <row r="157" spans="1:28" x14ac:dyDescent="0.2">
      <c r="M157" s="178"/>
    </row>
  </sheetData>
  <sheetProtection algorithmName="SHA-512" hashValue="vrEoouYMMlmEVI4kya1+slcMOtRii5nlJ6YiHwocMddFa9XYUbj9knbDk8BKp1lMi/ikIXrab+3HCsQzUIrTpA==" saltValue="jCVtob/KcCif3Famna9EZA==" spinCount="100000" sheet="1" objects="1" scenarios="1"/>
  <mergeCells count="122">
    <mergeCell ref="C150:G150"/>
    <mergeCell ref="C151:G151"/>
    <mergeCell ref="C152:G152"/>
    <mergeCell ref="C153:G153"/>
    <mergeCell ref="C82:H82"/>
    <mergeCell ref="C147:G147"/>
    <mergeCell ref="C148:G148"/>
    <mergeCell ref="C77:G77"/>
    <mergeCell ref="C78:G78"/>
    <mergeCell ref="C140:G140"/>
    <mergeCell ref="C142:G142"/>
    <mergeCell ref="C143:G143"/>
    <mergeCell ref="C144:G144"/>
    <mergeCell ref="C145:G145"/>
    <mergeCell ref="C146:G146"/>
    <mergeCell ref="C135:G135"/>
    <mergeCell ref="C136:G136"/>
    <mergeCell ref="C137:G137"/>
    <mergeCell ref="C138:G138"/>
    <mergeCell ref="C139:G139"/>
    <mergeCell ref="C127:G127"/>
    <mergeCell ref="C128:G128"/>
    <mergeCell ref="C129:G129"/>
    <mergeCell ref="C130:G130"/>
    <mergeCell ref="C132:H132"/>
    <mergeCell ref="C134:G134"/>
    <mergeCell ref="C120:G120"/>
    <mergeCell ref="C121:G121"/>
    <mergeCell ref="C122:G122"/>
    <mergeCell ref="C124:G124"/>
    <mergeCell ref="C125:G125"/>
    <mergeCell ref="C126:G126"/>
    <mergeCell ref="C113:G113"/>
    <mergeCell ref="C114:G114"/>
    <mergeCell ref="C116:G116"/>
    <mergeCell ref="C117:G117"/>
    <mergeCell ref="C118:G118"/>
    <mergeCell ref="C119:G119"/>
    <mergeCell ref="C106:H106"/>
    <mergeCell ref="C108:G108"/>
    <mergeCell ref="C109:G109"/>
    <mergeCell ref="C110:G110"/>
    <mergeCell ref="C111:G111"/>
    <mergeCell ref="C112:G112"/>
    <mergeCell ref="C97:G97"/>
    <mergeCell ref="C99:G99"/>
    <mergeCell ref="C100:G100"/>
    <mergeCell ref="C101:G101"/>
    <mergeCell ref="C102:G102"/>
    <mergeCell ref="C103:G103"/>
    <mergeCell ref="C90:G90"/>
    <mergeCell ref="C91:G91"/>
    <mergeCell ref="C93:G93"/>
    <mergeCell ref="C94:G94"/>
    <mergeCell ref="C95:G95"/>
    <mergeCell ref="C96:G96"/>
    <mergeCell ref="C89:G89"/>
    <mergeCell ref="C64:G64"/>
    <mergeCell ref="C68:G68"/>
    <mergeCell ref="C69:G69"/>
    <mergeCell ref="C70:G70"/>
    <mergeCell ref="C71:G71"/>
    <mergeCell ref="C85:H85"/>
    <mergeCell ref="C79:G79"/>
    <mergeCell ref="C80:G80"/>
    <mergeCell ref="C87:G87"/>
    <mergeCell ref="C88:G88"/>
    <mergeCell ref="C72:G72"/>
    <mergeCell ref="C73:G73"/>
    <mergeCell ref="C74:G74"/>
    <mergeCell ref="C75:G75"/>
    <mergeCell ref="C42:G42"/>
    <mergeCell ref="C43:G43"/>
    <mergeCell ref="C45:G45"/>
    <mergeCell ref="C46:G46"/>
    <mergeCell ref="C57:H57"/>
    <mergeCell ref="C65:G65"/>
    <mergeCell ref="C66:G66"/>
    <mergeCell ref="C14:G14"/>
    <mergeCell ref="C47:G47"/>
    <mergeCell ref="C31:H31"/>
    <mergeCell ref="C59:G59"/>
    <mergeCell ref="C60:G60"/>
    <mergeCell ref="C61:G61"/>
    <mergeCell ref="C62:G62"/>
    <mergeCell ref="C63:G63"/>
    <mergeCell ref="C52:G52"/>
    <mergeCell ref="C53:G53"/>
    <mergeCell ref="C54:G54"/>
    <mergeCell ref="C55:G55"/>
    <mergeCell ref="C44:G44"/>
    <mergeCell ref="C49:G49"/>
    <mergeCell ref="C50:G50"/>
    <mergeCell ref="C51:G51"/>
    <mergeCell ref="C38:G38"/>
    <mergeCell ref="C33:G33"/>
    <mergeCell ref="C34:G34"/>
    <mergeCell ref="C35:G35"/>
    <mergeCell ref="C41:G41"/>
    <mergeCell ref="C37:G37"/>
    <mergeCell ref="C39:G39"/>
    <mergeCell ref="C29:G29"/>
    <mergeCell ref="C36:G36"/>
    <mergeCell ref="C28:G28"/>
    <mergeCell ref="C23:G23"/>
    <mergeCell ref="C25:G25"/>
    <mergeCell ref="C26:G26"/>
    <mergeCell ref="C27:G27"/>
    <mergeCell ref="C17:G17"/>
    <mergeCell ref="C19:G19"/>
    <mergeCell ref="C20:G20"/>
    <mergeCell ref="C21:G21"/>
    <mergeCell ref="C22:G22"/>
    <mergeCell ref="C15:G15"/>
    <mergeCell ref="C16:G16"/>
    <mergeCell ref="D3:I3"/>
    <mergeCell ref="M3:N3"/>
    <mergeCell ref="P3:Z3"/>
    <mergeCell ref="D4:I4"/>
    <mergeCell ref="C8:H8"/>
    <mergeCell ref="C13:G13"/>
    <mergeCell ref="C11:H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60"/>
  <sheetViews>
    <sheetView zoomScale="84" zoomScaleNormal="84" workbookViewId="0">
      <pane ySplit="4" topLeftCell="A5" activePane="bottomLeft" state="frozen"/>
      <selection pane="bottomLeft" activeCell="M25" sqref="M25"/>
    </sheetView>
  </sheetViews>
  <sheetFormatPr defaultRowHeight="14.25" x14ac:dyDescent="0.2"/>
  <cols>
    <col min="1" max="1" width="3.85546875" style="192" customWidth="1"/>
    <col min="2" max="2" width="3.28515625" style="201" customWidth="1"/>
    <col min="3" max="3" width="12.5703125" style="192" customWidth="1"/>
    <col min="4" max="6" width="9.140625" style="192"/>
    <col min="7" max="7" width="14.85546875" style="192" customWidth="1"/>
    <col min="8" max="8" width="4" style="192" customWidth="1"/>
    <col min="9" max="9" width="12.28515625" style="192" customWidth="1"/>
    <col min="10" max="10" width="4" style="192" customWidth="1"/>
    <col min="11" max="24" width="12.7109375" style="192" customWidth="1"/>
    <col min="25" max="25" width="3.28515625" style="192" customWidth="1"/>
    <col min="26" max="26" width="4.5703125" style="192" customWidth="1"/>
    <col min="27" max="27" width="4.7109375" style="192" customWidth="1"/>
    <col min="28" max="16384" width="9.140625" style="192"/>
  </cols>
  <sheetData>
    <row r="1" spans="1:27" ht="15" customHeight="1" x14ac:dyDescent="0.25">
      <c r="C1" s="202"/>
    </row>
    <row r="2" spans="1:27" ht="15" customHeight="1" x14ac:dyDescent="0.2">
      <c r="K2" s="151"/>
      <c r="L2" s="151"/>
      <c r="M2" s="203">
        <v>1</v>
      </c>
      <c r="N2" s="203">
        <f>IF(AND(M2+1&lt;='1.Input'!$I$22,'4.Incremental'!M2&gt;0),'4.Incremental'!M2+1,0)</f>
        <v>2</v>
      </c>
      <c r="O2" s="203">
        <f>IF(AND(N2+1&lt;='1.Input'!$I$22,'4.Incremental'!N2&gt;0),'4.Incremental'!N2+1,0)</f>
        <v>0</v>
      </c>
      <c r="P2" s="203">
        <f>IF(AND(O2+1&lt;='1.Input'!$I$22,'4.Incremental'!O2&gt;0),'4.Incremental'!O2+1,0)</f>
        <v>0</v>
      </c>
      <c r="Q2" s="203">
        <f>IF(AND(P2+1&lt;='1.Input'!$I$22,'4.Incremental'!P2&gt;0),'4.Incremental'!P2+1,0)</f>
        <v>0</v>
      </c>
      <c r="R2" s="203">
        <f>IF(AND(Q2+1&lt;='1.Input'!$I$22,'4.Incremental'!Q2&gt;0),'4.Incremental'!Q2+1,0)</f>
        <v>0</v>
      </c>
      <c r="S2" s="203">
        <f>IF(AND(R2+1&lt;='1.Input'!$I$22,'4.Incremental'!R2&gt;0),'4.Incremental'!R2+1,0)</f>
        <v>0</v>
      </c>
      <c r="T2" s="203">
        <f>IF(AND(S2+1&lt;='1.Input'!$I$22,'4.Incremental'!S2&gt;0),'4.Incremental'!S2+1,0)</f>
        <v>0</v>
      </c>
      <c r="U2" s="203">
        <f>IF(AND(T2+1&lt;='1.Input'!$I$22,'4.Incremental'!T2&gt;0),'4.Incremental'!T2+1,0)</f>
        <v>0</v>
      </c>
      <c r="V2" s="203">
        <f>IF(AND(U2+1&lt;='1.Input'!$I$22,'4.Incremental'!U2&gt;0),'4.Incremental'!U2+1,0)</f>
        <v>0</v>
      </c>
      <c r="W2" s="203">
        <f>IF(AND(V2+1&lt;='1.Input'!$I$22,'4.Incremental'!V2&gt;0),'4.Incremental'!V2+1,0)</f>
        <v>0</v>
      </c>
      <c r="X2" s="203">
        <f>IF(AND(W2+1&lt;='1.Input'!$I$22,'4.Incremental'!W2&gt;0),'4.Incremental'!W2+1,0)</f>
        <v>0</v>
      </c>
      <c r="Y2" s="151"/>
      <c r="Z2" s="151"/>
    </row>
    <row r="3" spans="1:27" ht="22.5" customHeight="1" x14ac:dyDescent="0.2">
      <c r="C3" s="204" t="s">
        <v>0</v>
      </c>
      <c r="D3" s="205">
        <f>'4.Tarife'!D3</f>
        <v>0</v>
      </c>
      <c r="E3" s="205"/>
      <c r="F3" s="205"/>
      <c r="G3" s="205"/>
      <c r="H3" s="205"/>
      <c r="I3" s="205"/>
      <c r="J3" s="206"/>
      <c r="K3" s="207" t="s">
        <v>6</v>
      </c>
      <c r="L3" s="208"/>
      <c r="M3" s="209" t="s">
        <v>20</v>
      </c>
      <c r="N3" s="210" t="s">
        <v>21</v>
      </c>
      <c r="O3" s="211"/>
      <c r="P3" s="211"/>
      <c r="Q3" s="211"/>
      <c r="R3" s="211"/>
      <c r="S3" s="211"/>
      <c r="T3" s="211"/>
      <c r="U3" s="211"/>
      <c r="V3" s="211"/>
      <c r="W3" s="211"/>
      <c r="X3" s="212"/>
      <c r="Y3" s="213"/>
      <c r="Z3" s="151"/>
    </row>
    <row r="4" spans="1:27" ht="21" customHeight="1" x14ac:dyDescent="0.2">
      <c r="C4" s="204" t="s">
        <v>1</v>
      </c>
      <c r="D4" s="205">
        <f>'4.Tarife'!D4</f>
        <v>0</v>
      </c>
      <c r="E4" s="205"/>
      <c r="F4" s="205"/>
      <c r="G4" s="205"/>
      <c r="H4" s="205"/>
      <c r="I4" s="205"/>
      <c r="J4" s="206"/>
      <c r="K4" s="214">
        <f>'1.Input'!M5</f>
        <v>2020</v>
      </c>
      <c r="L4" s="214">
        <f>'1.Input'!N5</f>
        <v>2021</v>
      </c>
      <c r="M4" s="214">
        <f>'1.Input'!O5</f>
        <v>2022</v>
      </c>
      <c r="N4" s="214">
        <f>'1.Input'!P5</f>
        <v>2023</v>
      </c>
      <c r="O4" s="214">
        <f>'1.Input'!Q5</f>
        <v>2024</v>
      </c>
      <c r="P4" s="214">
        <f>'1.Input'!R5</f>
        <v>2025</v>
      </c>
      <c r="Q4" s="214">
        <f>'1.Input'!S5</f>
        <v>2026</v>
      </c>
      <c r="R4" s="214">
        <f>'1.Input'!T5</f>
        <v>2027</v>
      </c>
      <c r="S4" s="214">
        <f>'1.Input'!U5</f>
        <v>2028</v>
      </c>
      <c r="T4" s="214">
        <f>'1.Input'!V5</f>
        <v>2029</v>
      </c>
      <c r="U4" s="214">
        <f>'1.Input'!W5</f>
        <v>2030</v>
      </c>
      <c r="V4" s="214">
        <f>'1.Input'!X5</f>
        <v>2031</v>
      </c>
      <c r="W4" s="214">
        <f>'1.Input'!Y5</f>
        <v>2032</v>
      </c>
      <c r="X4" s="214">
        <f>'1.Input'!Z5</f>
        <v>2033</v>
      </c>
      <c r="Y4" s="215"/>
      <c r="Z4" s="151"/>
    </row>
    <row r="7" spans="1:27" x14ac:dyDescent="0.2">
      <c r="A7" s="216"/>
      <c r="B7" s="217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</row>
    <row r="8" spans="1:27" ht="15.75" customHeight="1" thickBot="1" x14ac:dyDescent="0.25">
      <c r="A8" s="216"/>
      <c r="B8" s="217"/>
      <c r="C8" s="218" t="s">
        <v>74</v>
      </c>
      <c r="D8" s="218"/>
      <c r="E8" s="218"/>
      <c r="F8" s="218"/>
      <c r="G8" s="218"/>
      <c r="H8" s="218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</row>
    <row r="9" spans="1:27" s="60" customFormat="1" x14ac:dyDescent="0.2">
      <c r="A9" s="216"/>
      <c r="B9" s="201"/>
      <c r="C9" s="219"/>
      <c r="D9" s="219"/>
      <c r="E9" s="219"/>
      <c r="F9" s="219"/>
      <c r="G9" s="219"/>
      <c r="Z9" s="216"/>
      <c r="AA9" s="192"/>
    </row>
    <row r="10" spans="1:27" s="60" customFormat="1" x14ac:dyDescent="0.2">
      <c r="A10" s="216"/>
      <c r="B10" s="220">
        <v>1</v>
      </c>
      <c r="C10" s="221" t="s">
        <v>225</v>
      </c>
      <c r="D10" s="222"/>
      <c r="E10" s="222"/>
      <c r="F10" s="222"/>
      <c r="G10" s="223"/>
      <c r="H10" s="151"/>
      <c r="I10" s="224"/>
      <c r="J10" s="151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Z10" s="216"/>
      <c r="AA10" s="192"/>
    </row>
    <row r="11" spans="1:27" s="229" customFormat="1" ht="15" x14ac:dyDescent="0.25">
      <c r="A11" s="225"/>
      <c r="B11" s="220">
        <f>B10+1</f>
        <v>2</v>
      </c>
      <c r="C11" s="226" t="s">
        <v>226</v>
      </c>
      <c r="D11" s="226"/>
      <c r="E11" s="226"/>
      <c r="F11" s="226"/>
      <c r="G11" s="226"/>
      <c r="H11" s="227"/>
      <c r="I11" s="228" t="s">
        <v>231</v>
      </c>
      <c r="J11" s="152"/>
      <c r="K11" s="61">
        <f>'2.Flux de deseuri'!M10</f>
        <v>0</v>
      </c>
      <c r="L11" s="61">
        <f>'2.Flux de deseuri'!N10</f>
        <v>0</v>
      </c>
      <c r="M11" s="61">
        <f>'2.Flux de deseuri'!O10</f>
        <v>0</v>
      </c>
      <c r="N11" s="61">
        <f>'2.Flux de deseuri'!P10</f>
        <v>0</v>
      </c>
      <c r="O11" s="61">
        <f>'2.Flux de deseuri'!Q10</f>
        <v>0</v>
      </c>
      <c r="P11" s="61">
        <f>'2.Flux de deseuri'!R10</f>
        <v>0</v>
      </c>
      <c r="Q11" s="61">
        <f>'2.Flux de deseuri'!S10</f>
        <v>0</v>
      </c>
      <c r="R11" s="61">
        <f>'2.Flux de deseuri'!T10</f>
        <v>0</v>
      </c>
      <c r="S11" s="61">
        <f>'2.Flux de deseuri'!U10</f>
        <v>0</v>
      </c>
      <c r="T11" s="61">
        <f>'2.Flux de deseuri'!V10</f>
        <v>0</v>
      </c>
      <c r="U11" s="61">
        <f>'2.Flux de deseuri'!W10</f>
        <v>0</v>
      </c>
      <c r="V11" s="61">
        <f>'2.Flux de deseuri'!X10</f>
        <v>0</v>
      </c>
      <c r="W11" s="61">
        <f>'2.Flux de deseuri'!Y10</f>
        <v>0</v>
      </c>
      <c r="X11" s="61">
        <f>'2.Flux de deseuri'!Z10</f>
        <v>0</v>
      </c>
      <c r="Z11" s="225"/>
      <c r="AA11" s="230"/>
    </row>
    <row r="12" spans="1:27" s="60" customFormat="1" x14ac:dyDescent="0.2">
      <c r="A12" s="216"/>
      <c r="B12" s="220">
        <f t="shared" ref="B12:B23" si="0">B11+1</f>
        <v>3</v>
      </c>
      <c r="C12" s="226" t="s">
        <v>227</v>
      </c>
      <c r="D12" s="226"/>
      <c r="E12" s="226"/>
      <c r="F12" s="226"/>
      <c r="G12" s="226"/>
      <c r="H12" s="151"/>
      <c r="I12" s="228" t="s">
        <v>231</v>
      </c>
      <c r="J12" s="150"/>
      <c r="K12" s="61">
        <f>'2.Flux de deseuri'!M12</f>
        <v>0</v>
      </c>
      <c r="L12" s="61">
        <f>'2.Flux de deseuri'!N12</f>
        <v>0</v>
      </c>
      <c r="M12" s="61">
        <f>'2.Flux de deseuri'!O12</f>
        <v>0</v>
      </c>
      <c r="N12" s="61">
        <f>'2.Flux de deseuri'!P12</f>
        <v>0</v>
      </c>
      <c r="O12" s="61">
        <f>'2.Flux de deseuri'!Q12</f>
        <v>0</v>
      </c>
      <c r="P12" s="61">
        <f>'2.Flux de deseuri'!R12</f>
        <v>0</v>
      </c>
      <c r="Q12" s="61">
        <f>'2.Flux de deseuri'!S12</f>
        <v>0</v>
      </c>
      <c r="R12" s="61">
        <f>'2.Flux de deseuri'!T12</f>
        <v>0</v>
      </c>
      <c r="S12" s="61">
        <f>'2.Flux de deseuri'!U12</f>
        <v>0</v>
      </c>
      <c r="T12" s="61">
        <f>'2.Flux de deseuri'!V12</f>
        <v>0</v>
      </c>
      <c r="U12" s="61">
        <f>'2.Flux de deseuri'!W12</f>
        <v>0</v>
      </c>
      <c r="V12" s="61">
        <f>'2.Flux de deseuri'!X12</f>
        <v>0</v>
      </c>
      <c r="W12" s="61">
        <f>'2.Flux de deseuri'!Y12</f>
        <v>0</v>
      </c>
      <c r="X12" s="61">
        <f>'2.Flux de deseuri'!Z12</f>
        <v>0</v>
      </c>
      <c r="Z12" s="216"/>
      <c r="AA12" s="192"/>
    </row>
    <row r="13" spans="1:27" s="60" customFormat="1" x14ac:dyDescent="0.2">
      <c r="A13" s="216"/>
      <c r="B13" s="220">
        <f t="shared" si="0"/>
        <v>4</v>
      </c>
      <c r="C13" s="226" t="s">
        <v>228</v>
      </c>
      <c r="D13" s="226"/>
      <c r="E13" s="226"/>
      <c r="F13" s="226"/>
      <c r="G13" s="226"/>
      <c r="H13" s="151"/>
      <c r="I13" s="228" t="s">
        <v>76</v>
      </c>
      <c r="J13" s="150"/>
      <c r="K13" s="61">
        <f>'2.Flux de deseuri'!M62</f>
        <v>0</v>
      </c>
      <c r="L13" s="61">
        <f>'2.Flux de deseuri'!N62</f>
        <v>0</v>
      </c>
      <c r="M13" s="61">
        <f>'2.Flux de deseuri'!O62</f>
        <v>0</v>
      </c>
      <c r="N13" s="61">
        <f>'2.Flux de deseuri'!P62</f>
        <v>0</v>
      </c>
      <c r="O13" s="61">
        <f>'2.Flux de deseuri'!Q62</f>
        <v>0</v>
      </c>
      <c r="P13" s="61">
        <f>'2.Flux de deseuri'!R62</f>
        <v>0</v>
      </c>
      <c r="Q13" s="61">
        <f>'2.Flux de deseuri'!S62</f>
        <v>0</v>
      </c>
      <c r="R13" s="61">
        <f>'2.Flux de deseuri'!T62</f>
        <v>0</v>
      </c>
      <c r="S13" s="61">
        <f>'2.Flux de deseuri'!U62</f>
        <v>0</v>
      </c>
      <c r="T13" s="61">
        <f>'2.Flux de deseuri'!V62</f>
        <v>0</v>
      </c>
      <c r="U13" s="61">
        <f>'2.Flux de deseuri'!W62</f>
        <v>0</v>
      </c>
      <c r="V13" s="61">
        <f>'2.Flux de deseuri'!X62</f>
        <v>0</v>
      </c>
      <c r="W13" s="61">
        <f>'2.Flux de deseuri'!Y62</f>
        <v>0</v>
      </c>
      <c r="X13" s="61">
        <f>'2.Flux de deseuri'!Z62</f>
        <v>0</v>
      </c>
      <c r="Z13" s="216"/>
      <c r="AA13" s="192"/>
    </row>
    <row r="14" spans="1:27" s="60" customFormat="1" ht="14.25" customHeight="1" x14ac:dyDescent="0.2">
      <c r="A14" s="216"/>
      <c r="B14" s="220">
        <f t="shared" si="0"/>
        <v>5</v>
      </c>
      <c r="C14" s="226" t="s">
        <v>229</v>
      </c>
      <c r="D14" s="226"/>
      <c r="E14" s="226"/>
      <c r="F14" s="226"/>
      <c r="G14" s="226"/>
      <c r="H14" s="151"/>
      <c r="I14" s="228" t="s">
        <v>76</v>
      </c>
      <c r="J14" s="150"/>
      <c r="K14" s="61">
        <f>'2.Flux de deseuri'!M66</f>
        <v>0</v>
      </c>
      <c r="L14" s="61">
        <f>'2.Flux de deseuri'!N66</f>
        <v>0</v>
      </c>
      <c r="M14" s="61">
        <f>'2.Flux de deseuri'!O66</f>
        <v>0</v>
      </c>
      <c r="N14" s="61">
        <f>'2.Flux de deseuri'!P66</f>
        <v>0</v>
      </c>
      <c r="O14" s="61">
        <f>'2.Flux de deseuri'!Q66</f>
        <v>0</v>
      </c>
      <c r="P14" s="61">
        <f>'2.Flux de deseuri'!R66</f>
        <v>0</v>
      </c>
      <c r="Q14" s="61">
        <f>'2.Flux de deseuri'!S66</f>
        <v>0</v>
      </c>
      <c r="R14" s="61">
        <f>'2.Flux de deseuri'!T66</f>
        <v>0</v>
      </c>
      <c r="S14" s="61">
        <f>'2.Flux de deseuri'!U66</f>
        <v>0</v>
      </c>
      <c r="T14" s="61">
        <f>'2.Flux de deseuri'!V66</f>
        <v>0</v>
      </c>
      <c r="U14" s="61">
        <f>'2.Flux de deseuri'!W66</f>
        <v>0</v>
      </c>
      <c r="V14" s="61">
        <f>'2.Flux de deseuri'!X66</f>
        <v>0</v>
      </c>
      <c r="W14" s="61">
        <f>'2.Flux de deseuri'!Y66</f>
        <v>0</v>
      </c>
      <c r="X14" s="61">
        <f>'2.Flux de deseuri'!Z66</f>
        <v>0</v>
      </c>
      <c r="Z14" s="216"/>
      <c r="AA14" s="192"/>
    </row>
    <row r="15" spans="1:27" s="60" customFormat="1" ht="14.25" customHeight="1" x14ac:dyDescent="0.2">
      <c r="A15" s="216"/>
      <c r="B15" s="220">
        <f t="shared" si="0"/>
        <v>6</v>
      </c>
      <c r="C15" s="226" t="s">
        <v>230</v>
      </c>
      <c r="D15" s="226"/>
      <c r="E15" s="226"/>
      <c r="F15" s="226"/>
      <c r="G15" s="226"/>
      <c r="H15" s="151"/>
      <c r="I15" s="228" t="s">
        <v>76</v>
      </c>
      <c r="J15" s="150"/>
      <c r="K15" s="61">
        <f>'2.Flux de deseuri'!M70+'2.Flux de deseuri'!M74+'2.Flux de deseuri'!M78+'2.Flux de deseuri'!M82</f>
        <v>0</v>
      </c>
      <c r="L15" s="61">
        <f>'2.Flux de deseuri'!N70+'2.Flux de deseuri'!N74+'2.Flux de deseuri'!N78+'2.Flux de deseuri'!N82</f>
        <v>0</v>
      </c>
      <c r="M15" s="61">
        <f>'2.Flux de deseuri'!O70+'2.Flux de deseuri'!O74+'2.Flux de deseuri'!O78+'2.Flux de deseuri'!O82</f>
        <v>0</v>
      </c>
      <c r="N15" s="61">
        <f>'2.Flux de deseuri'!P70+'2.Flux de deseuri'!P74+'2.Flux de deseuri'!P78+'2.Flux de deseuri'!P82</f>
        <v>0</v>
      </c>
      <c r="O15" s="61">
        <f>'2.Flux de deseuri'!Q70+'2.Flux de deseuri'!Q74+'2.Flux de deseuri'!Q78+'2.Flux de deseuri'!Q82</f>
        <v>0</v>
      </c>
      <c r="P15" s="61">
        <f>'2.Flux de deseuri'!R70+'2.Flux de deseuri'!R74+'2.Flux de deseuri'!R78+'2.Flux de deseuri'!R82</f>
        <v>0</v>
      </c>
      <c r="Q15" s="61">
        <f>'2.Flux de deseuri'!S70+'2.Flux de deseuri'!S74+'2.Flux de deseuri'!S78+'2.Flux de deseuri'!S82</f>
        <v>0</v>
      </c>
      <c r="R15" s="61">
        <f>'2.Flux de deseuri'!T70+'2.Flux de deseuri'!T74+'2.Flux de deseuri'!T78+'2.Flux de deseuri'!T82</f>
        <v>0</v>
      </c>
      <c r="S15" s="61">
        <f>'2.Flux de deseuri'!U70+'2.Flux de deseuri'!U74+'2.Flux de deseuri'!U78+'2.Flux de deseuri'!U82</f>
        <v>0</v>
      </c>
      <c r="T15" s="61">
        <f>'2.Flux de deseuri'!V70+'2.Flux de deseuri'!V74+'2.Flux de deseuri'!V78+'2.Flux de deseuri'!V82</f>
        <v>0</v>
      </c>
      <c r="U15" s="61">
        <f>'2.Flux de deseuri'!W70+'2.Flux de deseuri'!W74+'2.Flux de deseuri'!W78+'2.Flux de deseuri'!W82</f>
        <v>0</v>
      </c>
      <c r="V15" s="61">
        <f>'2.Flux de deseuri'!X70+'2.Flux de deseuri'!X74+'2.Flux de deseuri'!X78+'2.Flux de deseuri'!X82</f>
        <v>0</v>
      </c>
      <c r="W15" s="61">
        <f>'2.Flux de deseuri'!Y70+'2.Flux de deseuri'!Y74+'2.Flux de deseuri'!Y78+'2.Flux de deseuri'!Y82</f>
        <v>0</v>
      </c>
      <c r="X15" s="61">
        <f>'2.Flux de deseuri'!Z70+'2.Flux de deseuri'!Z74+'2.Flux de deseuri'!Z78+'2.Flux de deseuri'!Z82</f>
        <v>0</v>
      </c>
      <c r="Z15" s="216"/>
      <c r="AA15" s="192"/>
    </row>
    <row r="16" spans="1:27" s="60" customFormat="1" ht="9" customHeight="1" x14ac:dyDescent="0.2">
      <c r="A16" s="216"/>
      <c r="B16" s="220"/>
      <c r="C16" s="231"/>
      <c r="D16" s="231"/>
      <c r="E16" s="231"/>
      <c r="F16" s="231"/>
      <c r="G16" s="231"/>
      <c r="H16" s="151"/>
      <c r="I16" s="232"/>
      <c r="J16" s="150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Z16" s="216"/>
      <c r="AA16" s="192"/>
    </row>
    <row r="17" spans="1:27" s="60" customFormat="1" ht="17.25" customHeight="1" x14ac:dyDescent="0.2">
      <c r="A17" s="216"/>
      <c r="B17" s="220">
        <f>B15+1</f>
        <v>7</v>
      </c>
      <c r="C17" s="234" t="s">
        <v>232</v>
      </c>
      <c r="D17" s="235"/>
      <c r="E17" s="235"/>
      <c r="F17" s="235"/>
      <c r="G17" s="236"/>
      <c r="H17" s="151"/>
      <c r="I17" s="228" t="s">
        <v>121</v>
      </c>
      <c r="J17" s="150"/>
      <c r="K17" s="61">
        <f>K11*'4.Tarife'!M66*12</f>
        <v>0</v>
      </c>
      <c r="L17" s="61">
        <f>L11*'4.Tarife'!N66*12</f>
        <v>0</v>
      </c>
      <c r="M17" s="61">
        <f>M11*'4.Tarife'!O66*12</f>
        <v>0</v>
      </c>
      <c r="N17" s="61">
        <f>N11*'4.Tarife'!P66*12</f>
        <v>0</v>
      </c>
      <c r="O17" s="61">
        <f>O11*'4.Tarife'!Q66*12</f>
        <v>0</v>
      </c>
      <c r="P17" s="61">
        <f>P11*'4.Tarife'!R66*12</f>
        <v>0</v>
      </c>
      <c r="Q17" s="61">
        <f>Q11*'4.Tarife'!S66*12</f>
        <v>0</v>
      </c>
      <c r="R17" s="61">
        <f>R11*'4.Tarife'!T66*12</f>
        <v>0</v>
      </c>
      <c r="S17" s="61">
        <f>S11*'4.Tarife'!U66*12</f>
        <v>0</v>
      </c>
      <c r="T17" s="61">
        <f>T11*'4.Tarife'!V66*12</f>
        <v>0</v>
      </c>
      <c r="U17" s="61">
        <f>U11*'4.Tarife'!W66*12</f>
        <v>0</v>
      </c>
      <c r="V17" s="61">
        <f>V11*'4.Tarife'!X66*12</f>
        <v>0</v>
      </c>
      <c r="W17" s="61">
        <f>W11*'4.Tarife'!Y66*12</f>
        <v>0</v>
      </c>
      <c r="X17" s="61">
        <f>X11*'4.Tarife'!Z66*12</f>
        <v>0</v>
      </c>
      <c r="Z17" s="216"/>
      <c r="AA17" s="192"/>
    </row>
    <row r="18" spans="1:27" s="60" customFormat="1" ht="17.25" customHeight="1" x14ac:dyDescent="0.2">
      <c r="A18" s="216"/>
      <c r="B18" s="220">
        <f t="shared" si="0"/>
        <v>8</v>
      </c>
      <c r="C18" s="234" t="s">
        <v>233</v>
      </c>
      <c r="D18" s="235"/>
      <c r="E18" s="235"/>
      <c r="F18" s="235"/>
      <c r="G18" s="236"/>
      <c r="H18" s="151"/>
      <c r="I18" s="228" t="s">
        <v>121</v>
      </c>
      <c r="J18" s="150"/>
      <c r="K18" s="61">
        <f>K12*'4.Tarife'!M75*12</f>
        <v>0</v>
      </c>
      <c r="L18" s="61">
        <f>L12*'4.Tarife'!N75*12</f>
        <v>0</v>
      </c>
      <c r="M18" s="61">
        <f>M12*'4.Tarife'!O75*12</f>
        <v>0</v>
      </c>
      <c r="N18" s="61">
        <f>N12*'4.Tarife'!P75*12</f>
        <v>0</v>
      </c>
      <c r="O18" s="61">
        <f>O12*'4.Tarife'!Q75*12</f>
        <v>0</v>
      </c>
      <c r="P18" s="61">
        <f>P12*'4.Tarife'!R75*12</f>
        <v>0</v>
      </c>
      <c r="Q18" s="61">
        <f>Q12*'4.Tarife'!S75*12</f>
        <v>0</v>
      </c>
      <c r="R18" s="61">
        <f>R12*'4.Tarife'!T75*12</f>
        <v>0</v>
      </c>
      <c r="S18" s="61">
        <f>S12*'4.Tarife'!U75*12</f>
        <v>0</v>
      </c>
      <c r="T18" s="61">
        <f>T12*'4.Tarife'!V75*12</f>
        <v>0</v>
      </c>
      <c r="U18" s="61">
        <f>U12*'4.Tarife'!W75*12</f>
        <v>0</v>
      </c>
      <c r="V18" s="61">
        <f>V12*'4.Tarife'!X75*12</f>
        <v>0</v>
      </c>
      <c r="W18" s="61">
        <f>W12*'4.Tarife'!Y75*12</f>
        <v>0</v>
      </c>
      <c r="X18" s="61">
        <f>X12*'4.Tarife'!Z75*12</f>
        <v>0</v>
      </c>
      <c r="Z18" s="216"/>
      <c r="AA18" s="192"/>
    </row>
    <row r="19" spans="1:27" s="60" customFormat="1" x14ac:dyDescent="0.2">
      <c r="A19" s="216"/>
      <c r="B19" s="220">
        <f t="shared" si="0"/>
        <v>9</v>
      </c>
      <c r="C19" s="226" t="s">
        <v>234</v>
      </c>
      <c r="D19" s="226"/>
      <c r="E19" s="226"/>
      <c r="F19" s="226"/>
      <c r="G19" s="226"/>
      <c r="H19" s="151"/>
      <c r="I19" s="228" t="s">
        <v>121</v>
      </c>
      <c r="J19" s="150"/>
      <c r="K19" s="61">
        <f>K13*'4.Tarife'!M78+K14*'4.Tarife'!M79+'4.Tarife'!M80*'4.Incremental'!K15</f>
        <v>0</v>
      </c>
      <c r="L19" s="61">
        <f>L13*'4.Tarife'!N78+L14*'4.Tarife'!N79+'4.Tarife'!N80*'4.Incremental'!L15</f>
        <v>0</v>
      </c>
      <c r="M19" s="61">
        <f>M13*'4.Tarife'!O78+M14*'4.Tarife'!O79+'4.Tarife'!O80*'4.Incremental'!M15</f>
        <v>0</v>
      </c>
      <c r="N19" s="61">
        <f>N13*'4.Tarife'!P78+N14*'4.Tarife'!P79+'4.Tarife'!P80*'4.Incremental'!N15</f>
        <v>0</v>
      </c>
      <c r="O19" s="61">
        <f>O13*'4.Tarife'!Q78+O14*'4.Tarife'!Q79+'4.Tarife'!Q80*'4.Incremental'!O15</f>
        <v>0</v>
      </c>
      <c r="P19" s="61">
        <f>P13*'4.Tarife'!R78+P14*'4.Tarife'!R79+'4.Tarife'!R80*'4.Incremental'!P15</f>
        <v>0</v>
      </c>
      <c r="Q19" s="61">
        <f>Q13*'4.Tarife'!S78+Q14*'4.Tarife'!S79+'4.Tarife'!S80*'4.Incremental'!Q15</f>
        <v>0</v>
      </c>
      <c r="R19" s="61">
        <f>R13*'4.Tarife'!T78+R14*'4.Tarife'!T79+'4.Tarife'!T80*'4.Incremental'!R15</f>
        <v>0</v>
      </c>
      <c r="S19" s="61">
        <f>S13*'4.Tarife'!U78+S14*'4.Tarife'!U79+'4.Tarife'!U80*'4.Incremental'!S15</f>
        <v>0</v>
      </c>
      <c r="T19" s="61">
        <f>T13*'4.Tarife'!V78+T14*'4.Tarife'!V79+'4.Tarife'!V80*'4.Incremental'!T15</f>
        <v>0</v>
      </c>
      <c r="U19" s="61">
        <f>U13*'4.Tarife'!W78+U14*'4.Tarife'!W79+'4.Tarife'!W80*'4.Incremental'!U15</f>
        <v>0</v>
      </c>
      <c r="V19" s="61">
        <f>V13*'4.Tarife'!X78+V14*'4.Tarife'!X79+'4.Tarife'!X80*'4.Incremental'!V15</f>
        <v>0</v>
      </c>
      <c r="W19" s="61">
        <f>W13*'4.Tarife'!Y78+W14*'4.Tarife'!Y79+'4.Tarife'!Y80*'4.Incremental'!W15</f>
        <v>0</v>
      </c>
      <c r="X19" s="61">
        <f>X13*'4.Tarife'!Z78+X14*'4.Tarife'!Z79+'4.Tarife'!Z80*'4.Incremental'!X15</f>
        <v>0</v>
      </c>
      <c r="Z19" s="216"/>
      <c r="AA19" s="192"/>
    </row>
    <row r="20" spans="1:27" s="60" customFormat="1" x14ac:dyDescent="0.2">
      <c r="A20" s="216"/>
      <c r="B20" s="220">
        <f t="shared" si="0"/>
        <v>10</v>
      </c>
      <c r="C20" s="226" t="s">
        <v>235</v>
      </c>
      <c r="D20" s="226"/>
      <c r="E20" s="226"/>
      <c r="F20" s="226"/>
      <c r="G20" s="226"/>
      <c r="H20" s="151"/>
      <c r="I20" s="228" t="s">
        <v>121</v>
      </c>
      <c r="J20" s="150"/>
      <c r="K20" s="61">
        <f>'4.Tarife'!M37</f>
        <v>0</v>
      </c>
      <c r="L20" s="61">
        <f>'4.Tarife'!N37</f>
        <v>0</v>
      </c>
      <c r="M20" s="61">
        <f>'4.Tarife'!O37</f>
        <v>0</v>
      </c>
      <c r="N20" s="61">
        <f>'4.Tarife'!P37</f>
        <v>0</v>
      </c>
      <c r="O20" s="61">
        <f>'4.Tarife'!Q37</f>
        <v>0</v>
      </c>
      <c r="P20" s="61">
        <f>'4.Tarife'!R37</f>
        <v>0</v>
      </c>
      <c r="Q20" s="61">
        <f>'4.Tarife'!S37</f>
        <v>0</v>
      </c>
      <c r="R20" s="61">
        <f>'4.Tarife'!T37</f>
        <v>0</v>
      </c>
      <c r="S20" s="61">
        <f>'4.Tarife'!U37</f>
        <v>0</v>
      </c>
      <c r="T20" s="61">
        <f>'4.Tarife'!V37</f>
        <v>0</v>
      </c>
      <c r="U20" s="61">
        <f>'4.Tarife'!W37</f>
        <v>0</v>
      </c>
      <c r="V20" s="61">
        <f>'4.Tarife'!X37</f>
        <v>0</v>
      </c>
      <c r="W20" s="61">
        <f>'4.Tarife'!Y37</f>
        <v>0</v>
      </c>
      <c r="X20" s="61">
        <f>'4.Tarife'!Z37</f>
        <v>0</v>
      </c>
      <c r="Z20" s="216"/>
      <c r="AA20" s="192"/>
    </row>
    <row r="21" spans="1:27" s="60" customFormat="1" ht="14.25" customHeight="1" x14ac:dyDescent="0.2">
      <c r="A21" s="216"/>
      <c r="B21" s="220">
        <f t="shared" si="0"/>
        <v>11</v>
      </c>
      <c r="C21" s="226" t="s">
        <v>218</v>
      </c>
      <c r="D21" s="226"/>
      <c r="E21" s="226"/>
      <c r="F21" s="226"/>
      <c r="G21" s="226"/>
      <c r="H21" s="151"/>
      <c r="I21" s="228" t="s">
        <v>121</v>
      </c>
      <c r="J21" s="150"/>
      <c r="K21" s="61">
        <f>'4.Tarife'!M45</f>
        <v>0</v>
      </c>
      <c r="L21" s="61">
        <f>'4.Tarife'!N45</f>
        <v>0</v>
      </c>
      <c r="M21" s="61">
        <f>'4.Tarife'!O45</f>
        <v>0</v>
      </c>
      <c r="N21" s="61">
        <f>'4.Tarife'!P45</f>
        <v>0</v>
      </c>
      <c r="O21" s="61">
        <f>'4.Tarife'!Q45</f>
        <v>0</v>
      </c>
      <c r="P21" s="61">
        <f>'4.Tarife'!R45</f>
        <v>0</v>
      </c>
      <c r="Q21" s="61">
        <f>'4.Tarife'!S45</f>
        <v>0</v>
      </c>
      <c r="R21" s="61">
        <f>'4.Tarife'!T45</f>
        <v>0</v>
      </c>
      <c r="S21" s="61">
        <f>'4.Tarife'!U45</f>
        <v>0</v>
      </c>
      <c r="T21" s="61">
        <f>'4.Tarife'!V45</f>
        <v>0</v>
      </c>
      <c r="U21" s="61">
        <f>'4.Tarife'!W45</f>
        <v>0</v>
      </c>
      <c r="V21" s="61">
        <f>'4.Tarife'!X45</f>
        <v>0</v>
      </c>
      <c r="W21" s="61">
        <f>'4.Tarife'!Y45</f>
        <v>0</v>
      </c>
      <c r="X21" s="61">
        <f>'4.Tarife'!Z45</f>
        <v>0</v>
      </c>
      <c r="Z21" s="216"/>
      <c r="AA21" s="192"/>
    </row>
    <row r="22" spans="1:27" s="60" customFormat="1" x14ac:dyDescent="0.2">
      <c r="A22" s="216"/>
      <c r="B22" s="220">
        <f t="shared" si="0"/>
        <v>12</v>
      </c>
      <c r="C22" s="226" t="s">
        <v>185</v>
      </c>
      <c r="D22" s="226"/>
      <c r="E22" s="226"/>
      <c r="F22" s="226"/>
      <c r="G22" s="226"/>
      <c r="H22" s="151"/>
      <c r="I22" s="228" t="s">
        <v>121</v>
      </c>
      <c r="J22" s="150"/>
      <c r="K22" s="61">
        <f>'4.Tarife'!M53</f>
        <v>0</v>
      </c>
      <c r="L22" s="61">
        <f>'4.Tarife'!N53</f>
        <v>0</v>
      </c>
      <c r="M22" s="61">
        <f>'4.Tarife'!O53</f>
        <v>0</v>
      </c>
      <c r="N22" s="61">
        <f>'4.Tarife'!P53</f>
        <v>0</v>
      </c>
      <c r="O22" s="61">
        <f>'4.Tarife'!Q53</f>
        <v>0</v>
      </c>
      <c r="P22" s="61">
        <f>'4.Tarife'!R53</f>
        <v>0</v>
      </c>
      <c r="Q22" s="61">
        <f>'4.Tarife'!S53</f>
        <v>0</v>
      </c>
      <c r="R22" s="61">
        <f>'4.Tarife'!T53</f>
        <v>0</v>
      </c>
      <c r="S22" s="61">
        <f>'4.Tarife'!U53</f>
        <v>0</v>
      </c>
      <c r="T22" s="61">
        <f>'4.Tarife'!V53</f>
        <v>0</v>
      </c>
      <c r="U22" s="61">
        <f>'4.Tarife'!W53</f>
        <v>0</v>
      </c>
      <c r="V22" s="61">
        <f>'4.Tarife'!X53</f>
        <v>0</v>
      </c>
      <c r="W22" s="61">
        <f>'4.Tarife'!Y53</f>
        <v>0</v>
      </c>
      <c r="X22" s="61">
        <f>'4.Tarife'!Z53</f>
        <v>0</v>
      </c>
      <c r="Z22" s="216"/>
      <c r="AA22" s="192"/>
    </row>
    <row r="23" spans="1:27" s="60" customFormat="1" ht="22.5" customHeight="1" x14ac:dyDescent="0.2">
      <c r="A23" s="216"/>
      <c r="B23" s="220">
        <f t="shared" si="0"/>
        <v>13</v>
      </c>
      <c r="C23" s="237" t="s">
        <v>239</v>
      </c>
      <c r="D23" s="238"/>
      <c r="E23" s="238"/>
      <c r="F23" s="238"/>
      <c r="G23" s="239"/>
      <c r="H23" s="227"/>
      <c r="I23" s="203" t="s">
        <v>121</v>
      </c>
      <c r="J23" s="150"/>
      <c r="K23" s="62">
        <f>SUM(K17:K22)</f>
        <v>0</v>
      </c>
      <c r="L23" s="62">
        <f t="shared" ref="L23:X23" si="1">SUM(L17:L22)</f>
        <v>0</v>
      </c>
      <c r="M23" s="62">
        <f t="shared" si="1"/>
        <v>0</v>
      </c>
      <c r="N23" s="62">
        <f t="shared" si="1"/>
        <v>0</v>
      </c>
      <c r="O23" s="62">
        <f t="shared" si="1"/>
        <v>0</v>
      </c>
      <c r="P23" s="62">
        <f t="shared" si="1"/>
        <v>0</v>
      </c>
      <c r="Q23" s="62">
        <f t="shared" si="1"/>
        <v>0</v>
      </c>
      <c r="R23" s="62">
        <f t="shared" si="1"/>
        <v>0</v>
      </c>
      <c r="S23" s="62">
        <f t="shared" si="1"/>
        <v>0</v>
      </c>
      <c r="T23" s="62">
        <f t="shared" si="1"/>
        <v>0</v>
      </c>
      <c r="U23" s="62">
        <f t="shared" si="1"/>
        <v>0</v>
      </c>
      <c r="V23" s="62">
        <f t="shared" si="1"/>
        <v>0</v>
      </c>
      <c r="W23" s="62">
        <f t="shared" si="1"/>
        <v>0</v>
      </c>
      <c r="X23" s="62">
        <f t="shared" si="1"/>
        <v>0</v>
      </c>
      <c r="Z23" s="216"/>
      <c r="AA23" s="192"/>
    </row>
    <row r="24" spans="1:27" s="60" customFormat="1" ht="24" customHeight="1" x14ac:dyDescent="0.2">
      <c r="A24" s="216"/>
      <c r="B24" s="220"/>
      <c r="C24" s="240"/>
      <c r="D24" s="240"/>
      <c r="E24" s="240"/>
      <c r="F24" s="240"/>
      <c r="G24" s="240"/>
      <c r="H24" s="151"/>
      <c r="I24" s="150"/>
      <c r="J24" s="150"/>
      <c r="K24" s="151"/>
      <c r="L24" s="151"/>
      <c r="M24" s="151"/>
      <c r="N24" s="151"/>
      <c r="O24" s="151"/>
      <c r="Z24" s="216"/>
      <c r="AA24" s="192"/>
    </row>
    <row r="25" spans="1:27" s="60" customFormat="1" ht="14.25" customHeight="1" x14ac:dyDescent="0.2">
      <c r="A25" s="216"/>
      <c r="B25" s="220">
        <f>B23+1</f>
        <v>14</v>
      </c>
      <c r="C25" s="221" t="s">
        <v>243</v>
      </c>
      <c r="D25" s="222"/>
      <c r="E25" s="222"/>
      <c r="F25" s="222"/>
      <c r="G25" s="223"/>
      <c r="H25" s="151"/>
      <c r="I25" s="224"/>
      <c r="J25" s="151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Z25" s="216"/>
      <c r="AA25" s="192"/>
    </row>
    <row r="26" spans="1:27" s="60" customFormat="1" x14ac:dyDescent="0.2">
      <c r="A26" s="216"/>
      <c r="B26" s="220">
        <f>B25+1</f>
        <v>15</v>
      </c>
      <c r="C26" s="226" t="s">
        <v>241</v>
      </c>
      <c r="D26" s="226"/>
      <c r="E26" s="226"/>
      <c r="F26" s="226"/>
      <c r="G26" s="226"/>
      <c r="H26" s="227"/>
      <c r="I26" s="228" t="s">
        <v>121</v>
      </c>
      <c r="J26" s="152"/>
      <c r="K26" s="61">
        <f>'3.O&amp;M'!M11+'3.O&amp;M'!M12+'3.O&amp;M'!M13+'3.O&amp;M'!M14+'3.O&amp;M'!M15+'3.O&amp;M'!M16+'3.O&amp;M'!M17+'3.O&amp;M'!M18+'3.O&amp;M'!M19+'3.O&amp;M'!M20+'3.O&amp;M'!M22+'3.O&amp;M'!M26+'3.O&amp;M'!M27+'3.O&amp;M'!M28+'3.O&amp;M'!M29+'3.O&amp;M'!M30+'3.O&amp;M'!M31+'3.O&amp;M'!M32+'3.O&amp;M'!M33+'3.O&amp;M'!M34+'3.O&amp;M'!M35+'3.O&amp;M'!M37+'3.O&amp;M'!M41+'3.O&amp;M'!M42+'3.O&amp;M'!M43+'3.O&amp;M'!M44+'3.O&amp;M'!M45+'3.O&amp;M'!M46+'3.O&amp;M'!M47+'3.O&amp;M'!M48+'3.O&amp;M'!M49+'3.O&amp;M'!M50+'3.O&amp;M'!M57</f>
        <v>0</v>
      </c>
      <c r="L26" s="61">
        <f>'3.O&amp;M'!N11+'3.O&amp;M'!N12+'3.O&amp;M'!N13+'3.O&amp;M'!N14+'3.O&amp;M'!N15+'3.O&amp;M'!N16+'3.O&amp;M'!N17+'3.O&amp;M'!N18+'3.O&amp;M'!N19+'3.O&amp;M'!N20+'3.O&amp;M'!N22+'3.O&amp;M'!N26+'3.O&amp;M'!N27+'3.O&amp;M'!N28+'3.O&amp;M'!N29+'3.O&amp;M'!N30+'3.O&amp;M'!N31+'3.O&amp;M'!N32+'3.O&amp;M'!N33+'3.O&amp;M'!N34+'3.O&amp;M'!N35+'3.O&amp;M'!N37+'3.O&amp;M'!N41+'3.O&amp;M'!N42+'3.O&amp;M'!N43+'3.O&amp;M'!N44+'3.O&amp;M'!N45+'3.O&amp;M'!N46+'3.O&amp;M'!N47+'3.O&amp;M'!N48+'3.O&amp;M'!N49+'3.O&amp;M'!N50+'3.O&amp;M'!N57</f>
        <v>0</v>
      </c>
      <c r="M26" s="61">
        <f>'3.O&amp;M'!O11+'3.O&amp;M'!O12+'3.O&amp;M'!O13+'3.O&amp;M'!O14+'3.O&amp;M'!O15+'3.O&amp;M'!O16+'3.O&amp;M'!O17+'3.O&amp;M'!O18+'3.O&amp;M'!O19+'3.O&amp;M'!O20+'3.O&amp;M'!O22+'3.O&amp;M'!O26+'3.O&amp;M'!O27+'3.O&amp;M'!O28+'3.O&amp;M'!O29+'3.O&amp;M'!O30+'3.O&amp;M'!O31+'3.O&amp;M'!O32+'3.O&amp;M'!O33+'3.O&amp;M'!O34+'3.O&amp;M'!O35+'3.O&amp;M'!O37+'3.O&amp;M'!O41+'3.O&amp;M'!O42+'3.O&amp;M'!O43+'3.O&amp;M'!O44+'3.O&amp;M'!O45+'3.O&amp;M'!O46+'3.O&amp;M'!O47+'3.O&amp;M'!O48+'3.O&amp;M'!O49+'3.O&amp;M'!O50+'3.O&amp;M'!O57</f>
        <v>0</v>
      </c>
      <c r="N26" s="61">
        <f>'3.O&amp;M'!P11+'3.O&amp;M'!P12+'3.O&amp;M'!P13+'3.O&amp;M'!P14+'3.O&amp;M'!P15+'3.O&amp;M'!P16+'3.O&amp;M'!P17+'3.O&amp;M'!P18+'3.O&amp;M'!P19+'3.O&amp;M'!P20+'3.O&amp;M'!P22+'3.O&amp;M'!P26+'3.O&amp;M'!P27+'3.O&amp;M'!P28+'3.O&amp;M'!P29+'3.O&amp;M'!P30+'3.O&amp;M'!P31+'3.O&amp;M'!P32+'3.O&amp;M'!P33+'3.O&amp;M'!P34+'3.O&amp;M'!P35+'3.O&amp;M'!P37+'3.O&amp;M'!P41+'3.O&amp;M'!P42+'3.O&amp;M'!P43+'3.O&amp;M'!P44+'3.O&amp;M'!P45+'3.O&amp;M'!P46+'3.O&amp;M'!P47+'3.O&amp;M'!P48+'3.O&amp;M'!P49+'3.O&amp;M'!P50+'3.O&amp;M'!P57</f>
        <v>0</v>
      </c>
      <c r="O26" s="61">
        <f>'3.O&amp;M'!Q11+'3.O&amp;M'!Q12+'3.O&amp;M'!Q13+'3.O&amp;M'!Q14+'3.O&amp;M'!Q15+'3.O&amp;M'!Q16+'3.O&amp;M'!Q17+'3.O&amp;M'!Q18+'3.O&amp;M'!Q19+'3.O&amp;M'!Q20+'3.O&amp;M'!Q22+'3.O&amp;M'!Q26+'3.O&amp;M'!Q27+'3.O&amp;M'!Q28+'3.O&amp;M'!Q29+'3.O&amp;M'!Q30+'3.O&amp;M'!Q31+'3.O&amp;M'!Q32+'3.O&amp;M'!Q33+'3.O&amp;M'!Q34+'3.O&amp;M'!Q35+'3.O&amp;M'!Q37+'3.O&amp;M'!Q41+'3.O&amp;M'!Q42+'3.O&amp;M'!Q43+'3.O&amp;M'!Q44+'3.O&amp;M'!Q45+'3.O&amp;M'!Q46+'3.O&amp;M'!Q47+'3.O&amp;M'!Q48+'3.O&amp;M'!Q49+'3.O&amp;M'!Q50+'3.O&amp;M'!Q57</f>
        <v>0</v>
      </c>
      <c r="P26" s="61">
        <f>'3.O&amp;M'!R11+'3.O&amp;M'!R12+'3.O&amp;M'!R13+'3.O&amp;M'!R14+'3.O&amp;M'!R15+'3.O&amp;M'!R16+'3.O&amp;M'!R17+'3.O&amp;M'!R18+'3.O&amp;M'!R19+'3.O&amp;M'!R20+'3.O&amp;M'!R22+'3.O&amp;M'!R26+'3.O&amp;M'!R27+'3.O&amp;M'!R28+'3.O&amp;M'!R29+'3.O&amp;M'!R30+'3.O&amp;M'!R31+'3.O&amp;M'!R32+'3.O&amp;M'!R33+'3.O&amp;M'!R34+'3.O&amp;M'!R35+'3.O&amp;M'!R37+'3.O&amp;M'!R41+'3.O&amp;M'!R42+'3.O&amp;M'!R43+'3.O&amp;M'!R44+'3.O&amp;M'!R45+'3.O&amp;M'!R46+'3.O&amp;M'!R47+'3.O&amp;M'!R48+'3.O&amp;M'!R49+'3.O&amp;M'!R50+'3.O&amp;M'!R57</f>
        <v>0</v>
      </c>
      <c r="Q26" s="61">
        <f>'3.O&amp;M'!S11+'3.O&amp;M'!S12+'3.O&amp;M'!S13+'3.O&amp;M'!S14+'3.O&amp;M'!S15+'3.O&amp;M'!S16+'3.O&amp;M'!S17+'3.O&amp;M'!S18+'3.O&amp;M'!S19+'3.O&amp;M'!S20+'3.O&amp;M'!S22+'3.O&amp;M'!S26+'3.O&amp;M'!S27+'3.O&amp;M'!S28+'3.O&amp;M'!S29+'3.O&amp;M'!S30+'3.O&amp;M'!S31+'3.O&amp;M'!S32+'3.O&amp;M'!S33+'3.O&amp;M'!S34+'3.O&amp;M'!S35+'3.O&amp;M'!S37+'3.O&amp;M'!S41+'3.O&amp;M'!S42+'3.O&amp;M'!S43+'3.O&amp;M'!S44+'3.O&amp;M'!S45+'3.O&amp;M'!S46+'3.O&amp;M'!S47+'3.O&amp;M'!S48+'3.O&amp;M'!S49+'3.O&amp;M'!S50+'3.O&amp;M'!S57</f>
        <v>0</v>
      </c>
      <c r="R26" s="61">
        <f>'3.O&amp;M'!T11+'3.O&amp;M'!T12+'3.O&amp;M'!T13+'3.O&amp;M'!T14+'3.O&amp;M'!T15+'3.O&amp;M'!T16+'3.O&amp;M'!T17+'3.O&amp;M'!T18+'3.O&amp;M'!T19+'3.O&amp;M'!T20+'3.O&amp;M'!T22+'3.O&amp;M'!T26+'3.O&amp;M'!T27+'3.O&amp;M'!T28+'3.O&amp;M'!T29+'3.O&amp;M'!T30+'3.O&amp;M'!T31+'3.O&amp;M'!T32+'3.O&amp;M'!T33+'3.O&amp;M'!T34+'3.O&amp;M'!T35+'3.O&amp;M'!T37+'3.O&amp;M'!T41+'3.O&amp;M'!T42+'3.O&amp;M'!T43+'3.O&amp;M'!T44+'3.O&amp;M'!T45+'3.O&amp;M'!T46+'3.O&amp;M'!T47+'3.O&amp;M'!T48+'3.O&amp;M'!T49+'3.O&amp;M'!T50+'3.O&amp;M'!T57</f>
        <v>0</v>
      </c>
      <c r="S26" s="61">
        <f>'3.O&amp;M'!U11+'3.O&amp;M'!U12+'3.O&amp;M'!U13+'3.O&amp;M'!U14+'3.O&amp;M'!U15+'3.O&amp;M'!U16+'3.O&amp;M'!U17+'3.O&amp;M'!U18+'3.O&amp;M'!U19+'3.O&amp;M'!U20+'3.O&amp;M'!U22+'3.O&amp;M'!U26+'3.O&amp;M'!U27+'3.O&amp;M'!U28+'3.O&amp;M'!U29+'3.O&amp;M'!U30+'3.O&amp;M'!U31+'3.O&amp;M'!U32+'3.O&amp;M'!U33+'3.O&amp;M'!U34+'3.O&amp;M'!U35+'3.O&amp;M'!U37+'3.O&amp;M'!U41+'3.O&amp;M'!U42+'3.O&amp;M'!U43+'3.O&amp;M'!U44+'3.O&amp;M'!U45+'3.O&amp;M'!U46+'3.O&amp;M'!U47+'3.O&amp;M'!U48+'3.O&amp;M'!U49+'3.O&amp;M'!U50+'3.O&amp;M'!U57</f>
        <v>0</v>
      </c>
      <c r="T26" s="61">
        <f>'3.O&amp;M'!V11+'3.O&amp;M'!V12+'3.O&amp;M'!V13+'3.O&amp;M'!V14+'3.O&amp;M'!V15+'3.O&amp;M'!V16+'3.O&amp;M'!V17+'3.O&amp;M'!V18+'3.O&amp;M'!V19+'3.O&amp;M'!V20+'3.O&amp;M'!V22+'3.O&amp;M'!V26+'3.O&amp;M'!V27+'3.O&amp;M'!V28+'3.O&amp;M'!V29+'3.O&amp;M'!V30+'3.O&amp;M'!V31+'3.O&amp;M'!V32+'3.O&amp;M'!V33+'3.O&amp;M'!V34+'3.O&amp;M'!V35+'3.O&amp;M'!V37+'3.O&amp;M'!V41+'3.O&amp;M'!V42+'3.O&amp;M'!V43+'3.O&amp;M'!V44+'3.O&amp;M'!V45+'3.O&amp;M'!V46+'3.O&amp;M'!V47+'3.O&amp;M'!V48+'3.O&amp;M'!V49+'3.O&amp;M'!V50+'3.O&amp;M'!V57</f>
        <v>0</v>
      </c>
      <c r="U26" s="61">
        <f>'3.O&amp;M'!W11+'3.O&amp;M'!W12+'3.O&amp;M'!W13+'3.O&amp;M'!W14+'3.O&amp;M'!W15+'3.O&amp;M'!W16+'3.O&amp;M'!W17+'3.O&amp;M'!W18+'3.O&amp;M'!W19+'3.O&amp;M'!W20+'3.O&amp;M'!W22+'3.O&amp;M'!W26+'3.O&amp;M'!W27+'3.O&amp;M'!W28+'3.O&amp;M'!W29+'3.O&amp;M'!W30+'3.O&amp;M'!W31+'3.O&amp;M'!W32+'3.O&amp;M'!W33+'3.O&amp;M'!W34+'3.O&amp;M'!W35+'3.O&amp;M'!W37+'3.O&amp;M'!W41+'3.O&amp;M'!W42+'3.O&amp;M'!W43+'3.O&amp;M'!W44+'3.O&amp;M'!W45+'3.O&amp;M'!W46+'3.O&amp;M'!W47+'3.O&amp;M'!W48+'3.O&amp;M'!W49+'3.O&amp;M'!W50+'3.O&amp;M'!W57</f>
        <v>0</v>
      </c>
      <c r="V26" s="61">
        <f>'3.O&amp;M'!X11+'3.O&amp;M'!X12+'3.O&amp;M'!X13+'3.O&amp;M'!X14+'3.O&amp;M'!X15+'3.O&amp;M'!X16+'3.O&amp;M'!X17+'3.O&amp;M'!X18+'3.O&amp;M'!X19+'3.O&amp;M'!X20+'3.O&amp;M'!X22+'3.O&amp;M'!X26+'3.O&amp;M'!X27+'3.O&amp;M'!X28+'3.O&amp;M'!X29+'3.O&amp;M'!X30+'3.O&amp;M'!X31+'3.O&amp;M'!X32+'3.O&amp;M'!X33+'3.O&amp;M'!X34+'3.O&amp;M'!X35+'3.O&amp;M'!X37+'3.O&amp;M'!X41+'3.O&amp;M'!X42+'3.O&amp;M'!X43+'3.O&amp;M'!X44+'3.O&amp;M'!X45+'3.O&amp;M'!X46+'3.O&amp;M'!X47+'3.O&amp;M'!X48+'3.O&amp;M'!X49+'3.O&amp;M'!X50+'3.O&amp;M'!X57</f>
        <v>0</v>
      </c>
      <c r="W26" s="61">
        <f>'3.O&amp;M'!Y11+'3.O&amp;M'!Y12+'3.O&amp;M'!Y13+'3.O&amp;M'!Y14+'3.O&amp;M'!Y15+'3.O&amp;M'!Y16+'3.O&amp;M'!Y17+'3.O&amp;M'!Y18+'3.O&amp;M'!Y19+'3.O&amp;M'!Y20+'3.O&amp;M'!Y22+'3.O&amp;M'!Y26+'3.O&amp;M'!Y27+'3.O&amp;M'!Y28+'3.O&amp;M'!Y29+'3.O&amp;M'!Y30+'3.O&amp;M'!Y31+'3.O&amp;M'!Y32+'3.O&amp;M'!Y33+'3.O&amp;M'!Y34+'3.O&amp;M'!Y35+'3.O&amp;M'!Y37+'3.O&amp;M'!Y41+'3.O&amp;M'!Y42+'3.O&amp;M'!Y43+'3.O&amp;M'!Y44+'3.O&amp;M'!Y45+'3.O&amp;M'!Y46+'3.O&amp;M'!Y47+'3.O&amp;M'!Y48+'3.O&amp;M'!Y49+'3.O&amp;M'!Y50+'3.O&amp;M'!Y57</f>
        <v>0</v>
      </c>
      <c r="X26" s="61">
        <f>'3.O&amp;M'!Z11+'3.O&amp;M'!Z12+'3.O&amp;M'!Z13+'3.O&amp;M'!Z14+'3.O&amp;M'!Z15+'3.O&amp;M'!Z16+'3.O&amp;M'!Z17+'3.O&amp;M'!Z18+'3.O&amp;M'!Z19+'3.O&amp;M'!Z20+'3.O&amp;M'!Z22+'3.O&amp;M'!Z26+'3.O&amp;M'!Z27+'3.O&amp;M'!Z28+'3.O&amp;M'!Z29+'3.O&amp;M'!Z30+'3.O&amp;M'!Z31+'3.O&amp;M'!Z32+'3.O&amp;M'!Z33+'3.O&amp;M'!Z34+'3.O&amp;M'!Z35+'3.O&amp;M'!Z37+'3.O&amp;M'!Z41+'3.O&amp;M'!Z42+'3.O&amp;M'!Z43+'3.O&amp;M'!Z44+'3.O&amp;M'!Z45+'3.O&amp;M'!Z46+'3.O&amp;M'!Z47+'3.O&amp;M'!Z48+'3.O&amp;M'!Z49+'3.O&amp;M'!Z50+'3.O&amp;M'!Z57</f>
        <v>0</v>
      </c>
      <c r="Z26" s="216"/>
      <c r="AA26" s="192"/>
    </row>
    <row r="27" spans="1:27" s="60" customFormat="1" x14ac:dyDescent="0.2">
      <c r="A27" s="216"/>
      <c r="B27" s="220">
        <f t="shared" ref="B27:B28" si="2">B26+1</f>
        <v>16</v>
      </c>
      <c r="C27" s="226" t="s">
        <v>240</v>
      </c>
      <c r="D27" s="226"/>
      <c r="E27" s="226"/>
      <c r="F27" s="226"/>
      <c r="G27" s="226"/>
      <c r="H27" s="151"/>
      <c r="I27" s="228" t="s">
        <v>121</v>
      </c>
      <c r="J27" s="150"/>
      <c r="K27" s="61">
        <f>'3.O&amp;M'!M21+'3.O&amp;M'!M36+'3.O&amp;M'!M51+'3.O&amp;M'!M52+'3.O&amp;M'!M53+'3.O&amp;M'!M54+'3.O&amp;M'!M55+'3.O&amp;M'!M56</f>
        <v>0</v>
      </c>
      <c r="L27" s="61">
        <f>'3.O&amp;M'!N21+'3.O&amp;M'!N36+'3.O&amp;M'!N51+'3.O&amp;M'!N52+'3.O&amp;M'!N53+'3.O&amp;M'!N54+'3.O&amp;M'!N55+'3.O&amp;M'!N56</f>
        <v>0</v>
      </c>
      <c r="M27" s="61">
        <f>'3.O&amp;M'!O21+'3.O&amp;M'!O36+'3.O&amp;M'!O51+'3.O&amp;M'!O52+'3.O&amp;M'!O53+'3.O&amp;M'!O54+'3.O&amp;M'!O55+'3.O&amp;M'!O56</f>
        <v>0</v>
      </c>
      <c r="N27" s="61">
        <f>'3.O&amp;M'!P21+'3.O&amp;M'!P36+'3.O&amp;M'!P51+'3.O&amp;M'!P52+'3.O&amp;M'!P53+'3.O&amp;M'!P54+'3.O&amp;M'!P55+'3.O&amp;M'!P56</f>
        <v>0</v>
      </c>
      <c r="O27" s="61">
        <f>'3.O&amp;M'!Q21+'3.O&amp;M'!Q36+'3.O&amp;M'!Q51+'3.O&amp;M'!Q52+'3.O&amp;M'!Q53+'3.O&amp;M'!Q54+'3.O&amp;M'!Q55+'3.O&amp;M'!Q56</f>
        <v>0</v>
      </c>
      <c r="P27" s="61">
        <f>'3.O&amp;M'!R21+'3.O&amp;M'!R36+'3.O&amp;M'!R51+'3.O&amp;M'!R52+'3.O&amp;M'!R53+'3.O&amp;M'!R54+'3.O&amp;M'!R55+'3.O&amp;M'!R56</f>
        <v>0</v>
      </c>
      <c r="Q27" s="61">
        <f>'3.O&amp;M'!S21+'3.O&amp;M'!S36+'3.O&amp;M'!S51+'3.O&amp;M'!S52+'3.O&amp;M'!S53+'3.O&amp;M'!S54+'3.O&amp;M'!S55+'3.O&amp;M'!S56</f>
        <v>0</v>
      </c>
      <c r="R27" s="61">
        <f>'3.O&amp;M'!T21+'3.O&amp;M'!T36+'3.O&amp;M'!T51+'3.O&amp;M'!T52+'3.O&amp;M'!T53+'3.O&amp;M'!T54+'3.O&amp;M'!T55+'3.O&amp;M'!T56</f>
        <v>0</v>
      </c>
      <c r="S27" s="61">
        <f>'3.O&amp;M'!U21+'3.O&amp;M'!U36+'3.O&amp;M'!U51+'3.O&amp;M'!U52+'3.O&amp;M'!U53+'3.O&amp;M'!U54+'3.O&amp;M'!U55+'3.O&amp;M'!U56</f>
        <v>0</v>
      </c>
      <c r="T27" s="61">
        <f>'3.O&amp;M'!V21+'3.O&amp;M'!V36+'3.O&amp;M'!V51+'3.O&amp;M'!V52+'3.O&amp;M'!V53+'3.O&amp;M'!V54+'3.O&amp;M'!V55+'3.O&amp;M'!V56</f>
        <v>0</v>
      </c>
      <c r="U27" s="61">
        <f>'3.O&amp;M'!W21+'3.O&amp;M'!W36+'3.O&amp;M'!W51+'3.O&amp;M'!W52+'3.O&amp;M'!W53+'3.O&amp;M'!W54+'3.O&amp;M'!W55+'3.O&amp;M'!W56</f>
        <v>0</v>
      </c>
      <c r="V27" s="61">
        <f>'3.O&amp;M'!X21+'3.O&amp;M'!X36+'3.O&amp;M'!X51+'3.O&amp;M'!X52+'3.O&amp;M'!X53+'3.O&amp;M'!X54+'3.O&amp;M'!X55+'3.O&amp;M'!X56</f>
        <v>0</v>
      </c>
      <c r="W27" s="61">
        <f>'3.O&amp;M'!Y21+'3.O&amp;M'!Y36+'3.O&amp;M'!Y51+'3.O&amp;M'!Y52+'3.O&amp;M'!Y53+'3.O&amp;M'!Y54+'3.O&amp;M'!Y55+'3.O&amp;M'!Y56</f>
        <v>0</v>
      </c>
      <c r="X27" s="61">
        <f>'3.O&amp;M'!Z21+'3.O&amp;M'!Z36+'3.O&amp;M'!Z51+'3.O&amp;M'!Z52+'3.O&amp;M'!Z53+'3.O&amp;M'!Z54+'3.O&amp;M'!Z55+'3.O&amp;M'!Z56</f>
        <v>0</v>
      </c>
      <c r="Z27" s="216"/>
      <c r="AA27" s="192"/>
    </row>
    <row r="28" spans="1:27" s="60" customFormat="1" ht="27" customHeight="1" x14ac:dyDescent="0.2">
      <c r="A28" s="216"/>
      <c r="B28" s="220">
        <f t="shared" si="2"/>
        <v>17</v>
      </c>
      <c r="C28" s="237" t="s">
        <v>242</v>
      </c>
      <c r="D28" s="238"/>
      <c r="E28" s="238"/>
      <c r="F28" s="238"/>
      <c r="G28" s="239"/>
      <c r="H28" s="227"/>
      <c r="I28" s="203" t="s">
        <v>121</v>
      </c>
      <c r="J28" s="150"/>
      <c r="K28" s="62">
        <f t="shared" ref="K28:X28" si="3">SUM(K25:K27)</f>
        <v>0</v>
      </c>
      <c r="L28" s="62">
        <f t="shared" si="3"/>
        <v>0</v>
      </c>
      <c r="M28" s="62">
        <f t="shared" si="3"/>
        <v>0</v>
      </c>
      <c r="N28" s="62">
        <f t="shared" si="3"/>
        <v>0</v>
      </c>
      <c r="O28" s="62">
        <f t="shared" si="3"/>
        <v>0</v>
      </c>
      <c r="P28" s="62">
        <f t="shared" si="3"/>
        <v>0</v>
      </c>
      <c r="Q28" s="62">
        <f t="shared" si="3"/>
        <v>0</v>
      </c>
      <c r="R28" s="62">
        <f t="shared" si="3"/>
        <v>0</v>
      </c>
      <c r="S28" s="62">
        <f t="shared" si="3"/>
        <v>0</v>
      </c>
      <c r="T28" s="62">
        <f t="shared" si="3"/>
        <v>0</v>
      </c>
      <c r="U28" s="62">
        <f t="shared" si="3"/>
        <v>0</v>
      </c>
      <c r="V28" s="62">
        <f t="shared" si="3"/>
        <v>0</v>
      </c>
      <c r="W28" s="62">
        <f t="shared" si="3"/>
        <v>0</v>
      </c>
      <c r="X28" s="62">
        <f t="shared" si="3"/>
        <v>0</v>
      </c>
      <c r="Z28" s="216"/>
      <c r="AA28" s="192"/>
    </row>
    <row r="29" spans="1:27" s="60" customFormat="1" ht="12.75" customHeight="1" x14ac:dyDescent="0.2">
      <c r="A29" s="216"/>
      <c r="B29" s="220"/>
      <c r="C29" s="241"/>
      <c r="D29" s="241"/>
      <c r="E29" s="241"/>
      <c r="F29" s="241"/>
      <c r="G29" s="241"/>
      <c r="H29" s="227"/>
      <c r="I29" s="242"/>
      <c r="J29" s="150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Z29" s="216"/>
      <c r="AA29" s="192"/>
    </row>
    <row r="30" spans="1:27" s="60" customFormat="1" ht="21" customHeight="1" x14ac:dyDescent="0.2">
      <c r="A30" s="216"/>
      <c r="B30" s="217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192"/>
    </row>
    <row r="31" spans="1:27" ht="15.75" thickBot="1" x14ac:dyDescent="0.25">
      <c r="A31" s="216"/>
      <c r="B31" s="217"/>
      <c r="C31" s="218" t="s">
        <v>92</v>
      </c>
      <c r="D31" s="218"/>
      <c r="E31" s="218"/>
      <c r="F31" s="218"/>
      <c r="G31" s="218"/>
      <c r="H31" s="218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</row>
    <row r="32" spans="1:27" x14ac:dyDescent="0.2">
      <c r="A32" s="216"/>
      <c r="C32" s="219"/>
      <c r="D32" s="219"/>
      <c r="E32" s="219"/>
      <c r="F32" s="219"/>
      <c r="G32" s="219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Z32" s="216"/>
    </row>
    <row r="33" spans="1:26" x14ac:dyDescent="0.2">
      <c r="A33" s="216"/>
      <c r="B33" s="220">
        <f>B28+1</f>
        <v>18</v>
      </c>
      <c r="C33" s="221" t="s">
        <v>225</v>
      </c>
      <c r="D33" s="222"/>
      <c r="E33" s="222"/>
      <c r="F33" s="222"/>
      <c r="G33" s="223"/>
      <c r="H33" s="151"/>
      <c r="I33" s="224"/>
      <c r="J33" s="151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Z33" s="216"/>
    </row>
    <row r="34" spans="1:26" ht="15" x14ac:dyDescent="0.25">
      <c r="A34" s="225"/>
      <c r="B34" s="220">
        <f>B33+1</f>
        <v>19</v>
      </c>
      <c r="C34" s="226" t="s">
        <v>226</v>
      </c>
      <c r="D34" s="226"/>
      <c r="E34" s="226"/>
      <c r="F34" s="226"/>
      <c r="G34" s="226"/>
      <c r="H34" s="227"/>
      <c r="I34" s="228" t="s">
        <v>231</v>
      </c>
      <c r="J34" s="152"/>
      <c r="K34" s="61">
        <f>K11</f>
        <v>0</v>
      </c>
      <c r="L34" s="61">
        <f t="shared" ref="L34:X34" si="4">L11</f>
        <v>0</v>
      </c>
      <c r="M34" s="61">
        <f t="shared" si="4"/>
        <v>0</v>
      </c>
      <c r="N34" s="61">
        <f t="shared" si="4"/>
        <v>0</v>
      </c>
      <c r="O34" s="61">
        <f t="shared" si="4"/>
        <v>0</v>
      </c>
      <c r="P34" s="61">
        <f t="shared" si="4"/>
        <v>0</v>
      </c>
      <c r="Q34" s="61">
        <f t="shared" si="4"/>
        <v>0</v>
      </c>
      <c r="R34" s="61">
        <f t="shared" si="4"/>
        <v>0</v>
      </c>
      <c r="S34" s="61">
        <f t="shared" si="4"/>
        <v>0</v>
      </c>
      <c r="T34" s="61">
        <f t="shared" si="4"/>
        <v>0</v>
      </c>
      <c r="U34" s="61">
        <f t="shared" si="4"/>
        <v>0</v>
      </c>
      <c r="V34" s="61">
        <f t="shared" si="4"/>
        <v>0</v>
      </c>
      <c r="W34" s="61">
        <f t="shared" si="4"/>
        <v>0</v>
      </c>
      <c r="X34" s="61">
        <f t="shared" si="4"/>
        <v>0</v>
      </c>
      <c r="Z34" s="216"/>
    </row>
    <row r="35" spans="1:26" x14ac:dyDescent="0.2">
      <c r="A35" s="216"/>
      <c r="B35" s="220">
        <f t="shared" ref="B35:B38" si="5">B34+1</f>
        <v>20</v>
      </c>
      <c r="C35" s="226" t="s">
        <v>227</v>
      </c>
      <c r="D35" s="226"/>
      <c r="E35" s="226"/>
      <c r="F35" s="226"/>
      <c r="G35" s="226"/>
      <c r="H35" s="151"/>
      <c r="I35" s="228" t="s">
        <v>231</v>
      </c>
      <c r="J35" s="150"/>
      <c r="K35" s="61">
        <f>K12</f>
        <v>0</v>
      </c>
      <c r="L35" s="61">
        <f t="shared" ref="L35:X35" si="6">L12</f>
        <v>0</v>
      </c>
      <c r="M35" s="61">
        <f t="shared" si="6"/>
        <v>0</v>
      </c>
      <c r="N35" s="61">
        <f t="shared" si="6"/>
        <v>0</v>
      </c>
      <c r="O35" s="61">
        <f t="shared" si="6"/>
        <v>0</v>
      </c>
      <c r="P35" s="61">
        <f t="shared" si="6"/>
        <v>0</v>
      </c>
      <c r="Q35" s="61">
        <f t="shared" si="6"/>
        <v>0</v>
      </c>
      <c r="R35" s="61">
        <f t="shared" si="6"/>
        <v>0</v>
      </c>
      <c r="S35" s="61">
        <f t="shared" si="6"/>
        <v>0</v>
      </c>
      <c r="T35" s="61">
        <f t="shared" si="6"/>
        <v>0</v>
      </c>
      <c r="U35" s="61">
        <f t="shared" si="6"/>
        <v>0</v>
      </c>
      <c r="V35" s="61">
        <f t="shared" si="6"/>
        <v>0</v>
      </c>
      <c r="W35" s="61">
        <f t="shared" si="6"/>
        <v>0</v>
      </c>
      <c r="X35" s="61">
        <f t="shared" si="6"/>
        <v>0</v>
      </c>
      <c r="Z35" s="216"/>
    </row>
    <row r="36" spans="1:26" x14ac:dyDescent="0.2">
      <c r="A36" s="216"/>
      <c r="B36" s="220">
        <f t="shared" si="5"/>
        <v>21</v>
      </c>
      <c r="C36" s="226" t="s">
        <v>228</v>
      </c>
      <c r="D36" s="226"/>
      <c r="E36" s="226"/>
      <c r="F36" s="226"/>
      <c r="G36" s="226"/>
      <c r="H36" s="151"/>
      <c r="I36" s="228" t="s">
        <v>76</v>
      </c>
      <c r="J36" s="150"/>
      <c r="K36" s="61">
        <f>'2.Flux de deseuri'!M138</f>
        <v>0</v>
      </c>
      <c r="L36" s="61">
        <f>'2.Flux de deseuri'!N138</f>
        <v>0</v>
      </c>
      <c r="M36" s="61">
        <f>'2.Flux de deseuri'!O138</f>
        <v>0</v>
      </c>
      <c r="N36" s="61">
        <f>'2.Flux de deseuri'!P138</f>
        <v>0</v>
      </c>
      <c r="O36" s="61">
        <f>'2.Flux de deseuri'!Q138</f>
        <v>0</v>
      </c>
      <c r="P36" s="61">
        <f>'2.Flux de deseuri'!R138</f>
        <v>0</v>
      </c>
      <c r="Q36" s="61">
        <f>'2.Flux de deseuri'!S138</f>
        <v>0</v>
      </c>
      <c r="R36" s="61">
        <f>'2.Flux de deseuri'!T138</f>
        <v>0</v>
      </c>
      <c r="S36" s="61">
        <f>'2.Flux de deseuri'!U138</f>
        <v>0</v>
      </c>
      <c r="T36" s="61">
        <f>'2.Flux de deseuri'!V138</f>
        <v>0</v>
      </c>
      <c r="U36" s="61">
        <f>'2.Flux de deseuri'!W138</f>
        <v>0</v>
      </c>
      <c r="V36" s="61">
        <f>'2.Flux de deseuri'!X138</f>
        <v>0</v>
      </c>
      <c r="W36" s="61">
        <f>'2.Flux de deseuri'!Y138</f>
        <v>0</v>
      </c>
      <c r="X36" s="61">
        <f>'2.Flux de deseuri'!Z138</f>
        <v>0</v>
      </c>
      <c r="Z36" s="216"/>
    </row>
    <row r="37" spans="1:26" x14ac:dyDescent="0.2">
      <c r="A37" s="216"/>
      <c r="B37" s="220">
        <f t="shared" si="5"/>
        <v>22</v>
      </c>
      <c r="C37" s="226" t="s">
        <v>229</v>
      </c>
      <c r="D37" s="226"/>
      <c r="E37" s="226"/>
      <c r="F37" s="226"/>
      <c r="G37" s="226"/>
      <c r="H37" s="151"/>
      <c r="I37" s="228" t="s">
        <v>76</v>
      </c>
      <c r="J37" s="150"/>
      <c r="K37" s="61">
        <f>'2.Flux de deseuri'!M142</f>
        <v>0</v>
      </c>
      <c r="L37" s="61">
        <f>'2.Flux de deseuri'!N142</f>
        <v>0</v>
      </c>
      <c r="M37" s="61">
        <f>'2.Flux de deseuri'!O142</f>
        <v>0</v>
      </c>
      <c r="N37" s="61">
        <f>'2.Flux de deseuri'!P142</f>
        <v>0</v>
      </c>
      <c r="O37" s="61">
        <f>'2.Flux de deseuri'!Q142</f>
        <v>0</v>
      </c>
      <c r="P37" s="61">
        <f>'2.Flux de deseuri'!R142</f>
        <v>0</v>
      </c>
      <c r="Q37" s="61">
        <f>'2.Flux de deseuri'!S142</f>
        <v>0</v>
      </c>
      <c r="R37" s="61">
        <f>'2.Flux de deseuri'!T142</f>
        <v>0</v>
      </c>
      <c r="S37" s="61">
        <f>'2.Flux de deseuri'!U142</f>
        <v>0</v>
      </c>
      <c r="T37" s="61">
        <f>'2.Flux de deseuri'!V142</f>
        <v>0</v>
      </c>
      <c r="U37" s="61">
        <f>'2.Flux de deseuri'!W142</f>
        <v>0</v>
      </c>
      <c r="V37" s="61">
        <f>'2.Flux de deseuri'!X142</f>
        <v>0</v>
      </c>
      <c r="W37" s="61">
        <f>'2.Flux de deseuri'!Y142</f>
        <v>0</v>
      </c>
      <c r="X37" s="61">
        <f>'2.Flux de deseuri'!Z142</f>
        <v>0</v>
      </c>
      <c r="Z37" s="216"/>
    </row>
    <row r="38" spans="1:26" x14ac:dyDescent="0.2">
      <c r="A38" s="216"/>
      <c r="B38" s="220">
        <f t="shared" si="5"/>
        <v>23</v>
      </c>
      <c r="C38" s="226" t="s">
        <v>230</v>
      </c>
      <c r="D38" s="226"/>
      <c r="E38" s="226"/>
      <c r="F38" s="226"/>
      <c r="G38" s="226"/>
      <c r="H38" s="151"/>
      <c r="I38" s="228" t="s">
        <v>76</v>
      </c>
      <c r="J38" s="150"/>
      <c r="K38" s="61">
        <f>'2.Flux de deseuri'!M146+'2.Flux de deseuri'!M150+'2.Flux de deseuri'!M154+'2.Flux de deseuri'!M158</f>
        <v>0</v>
      </c>
      <c r="L38" s="61">
        <f>'2.Flux de deseuri'!N146+'2.Flux de deseuri'!N150+'2.Flux de deseuri'!N154+'2.Flux de deseuri'!N158</f>
        <v>0</v>
      </c>
      <c r="M38" s="61">
        <f>'2.Flux de deseuri'!O146+'2.Flux de deseuri'!O150+'2.Flux de deseuri'!O154+'2.Flux de deseuri'!O158</f>
        <v>0</v>
      </c>
      <c r="N38" s="61">
        <f>'2.Flux de deseuri'!P146+'2.Flux de deseuri'!P150+'2.Flux de deseuri'!P154+'2.Flux de deseuri'!P158</f>
        <v>0</v>
      </c>
      <c r="O38" s="61">
        <f>'2.Flux de deseuri'!Q146+'2.Flux de deseuri'!Q150+'2.Flux de deseuri'!Q154+'2.Flux de deseuri'!Q158</f>
        <v>0</v>
      </c>
      <c r="P38" s="61">
        <f>'2.Flux de deseuri'!R146+'2.Flux de deseuri'!R150+'2.Flux de deseuri'!R154+'2.Flux de deseuri'!R158</f>
        <v>0</v>
      </c>
      <c r="Q38" s="61">
        <f>'2.Flux de deseuri'!S146+'2.Flux de deseuri'!S150+'2.Flux de deseuri'!S154+'2.Flux de deseuri'!S158</f>
        <v>0</v>
      </c>
      <c r="R38" s="61">
        <f>'2.Flux de deseuri'!T146+'2.Flux de deseuri'!T150+'2.Flux de deseuri'!T154+'2.Flux de deseuri'!T158</f>
        <v>0</v>
      </c>
      <c r="S38" s="61">
        <f>'2.Flux de deseuri'!U146+'2.Flux de deseuri'!U150+'2.Flux de deseuri'!U154+'2.Flux de deseuri'!U158</f>
        <v>0</v>
      </c>
      <c r="T38" s="61">
        <f>'2.Flux de deseuri'!V146+'2.Flux de deseuri'!V150+'2.Flux de deseuri'!V154+'2.Flux de deseuri'!V158</f>
        <v>0</v>
      </c>
      <c r="U38" s="61">
        <f>'2.Flux de deseuri'!W146+'2.Flux de deseuri'!W150+'2.Flux de deseuri'!W154+'2.Flux de deseuri'!W158</f>
        <v>0</v>
      </c>
      <c r="V38" s="61">
        <f>'2.Flux de deseuri'!X146+'2.Flux de deseuri'!X150+'2.Flux de deseuri'!X154+'2.Flux de deseuri'!X158</f>
        <v>0</v>
      </c>
      <c r="W38" s="61">
        <f>'2.Flux de deseuri'!Y146+'2.Flux de deseuri'!Y150+'2.Flux de deseuri'!Y154+'2.Flux de deseuri'!Y158</f>
        <v>0</v>
      </c>
      <c r="X38" s="61">
        <f>'2.Flux de deseuri'!Z146+'2.Flux de deseuri'!Z150+'2.Flux de deseuri'!Z154+'2.Flux de deseuri'!Z158</f>
        <v>0</v>
      </c>
      <c r="Z38" s="216"/>
    </row>
    <row r="39" spans="1:26" x14ac:dyDescent="0.2">
      <c r="A39" s="216"/>
      <c r="B39" s="220"/>
      <c r="C39" s="231"/>
      <c r="D39" s="231"/>
      <c r="E39" s="231"/>
      <c r="F39" s="231"/>
      <c r="G39" s="231"/>
      <c r="H39" s="151"/>
      <c r="I39" s="232"/>
      <c r="J39" s="150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Z39" s="216"/>
    </row>
    <row r="40" spans="1:26" x14ac:dyDescent="0.2">
      <c r="A40" s="216"/>
      <c r="B40" s="220">
        <f>B38+1</f>
        <v>24</v>
      </c>
      <c r="C40" s="234" t="s">
        <v>232</v>
      </c>
      <c r="D40" s="235"/>
      <c r="E40" s="235"/>
      <c r="F40" s="235"/>
      <c r="G40" s="236"/>
      <c r="H40" s="151"/>
      <c r="I40" s="228" t="s">
        <v>121</v>
      </c>
      <c r="J40" s="150"/>
      <c r="K40" s="61">
        <f>K34*'4.Tarife'!M140*12</f>
        <v>0</v>
      </c>
      <c r="L40" s="61">
        <f>L34*'4.Tarife'!N140*12</f>
        <v>0</v>
      </c>
      <c r="M40" s="61">
        <f>M34*'4.Tarife'!O140*12</f>
        <v>0</v>
      </c>
      <c r="N40" s="61">
        <f>N34*'4.Tarife'!P140*12</f>
        <v>0</v>
      </c>
      <c r="O40" s="61">
        <f>O34*'4.Tarife'!Q140*12</f>
        <v>0</v>
      </c>
      <c r="P40" s="61">
        <f>P34*'4.Tarife'!R140*12</f>
        <v>0</v>
      </c>
      <c r="Q40" s="61">
        <f>Q34*'4.Tarife'!S140*12</f>
        <v>0</v>
      </c>
      <c r="R40" s="61">
        <f>R34*'4.Tarife'!T140*12</f>
        <v>0</v>
      </c>
      <c r="S40" s="61">
        <f>S34*'4.Tarife'!U140*12</f>
        <v>0</v>
      </c>
      <c r="T40" s="61">
        <f>T34*'4.Tarife'!V140*12</f>
        <v>0</v>
      </c>
      <c r="U40" s="61">
        <f>U34*'4.Tarife'!W140*12</f>
        <v>0</v>
      </c>
      <c r="V40" s="61">
        <f>V34*'4.Tarife'!X140*12</f>
        <v>0</v>
      </c>
      <c r="W40" s="61">
        <f>W34*'4.Tarife'!Y140*12</f>
        <v>0</v>
      </c>
      <c r="X40" s="61">
        <f>X34*'4.Tarife'!Z140*12</f>
        <v>0</v>
      </c>
      <c r="Z40" s="216"/>
    </row>
    <row r="41" spans="1:26" x14ac:dyDescent="0.2">
      <c r="A41" s="216"/>
      <c r="B41" s="220">
        <f t="shared" ref="B41:B46" si="7">B40+1</f>
        <v>25</v>
      </c>
      <c r="C41" s="234" t="s">
        <v>233</v>
      </c>
      <c r="D41" s="235"/>
      <c r="E41" s="235"/>
      <c r="F41" s="235"/>
      <c r="G41" s="236"/>
      <c r="H41" s="151"/>
      <c r="I41" s="228" t="s">
        <v>121</v>
      </c>
      <c r="J41" s="150"/>
      <c r="K41" s="61">
        <f>K35*'4.Tarife'!M148*12</f>
        <v>0</v>
      </c>
      <c r="L41" s="61">
        <f>L35*'4.Tarife'!N148*12</f>
        <v>0</v>
      </c>
      <c r="M41" s="61">
        <f>M35*'4.Tarife'!O148*12</f>
        <v>0</v>
      </c>
      <c r="N41" s="61">
        <f>N35*'4.Tarife'!P148*12</f>
        <v>0</v>
      </c>
      <c r="O41" s="61">
        <f>O35*'4.Tarife'!Q148*12</f>
        <v>0</v>
      </c>
      <c r="P41" s="61">
        <f>P35*'4.Tarife'!R148*12</f>
        <v>0</v>
      </c>
      <c r="Q41" s="61">
        <f>Q35*'4.Tarife'!S148*12</f>
        <v>0</v>
      </c>
      <c r="R41" s="61">
        <f>R35*'4.Tarife'!T148*12</f>
        <v>0</v>
      </c>
      <c r="S41" s="61">
        <f>S35*'4.Tarife'!U148*12</f>
        <v>0</v>
      </c>
      <c r="T41" s="61">
        <f>T35*'4.Tarife'!V148*12</f>
        <v>0</v>
      </c>
      <c r="U41" s="61">
        <f>U35*'4.Tarife'!W148*12</f>
        <v>0</v>
      </c>
      <c r="V41" s="61">
        <f>V35*'4.Tarife'!X148*12</f>
        <v>0</v>
      </c>
      <c r="W41" s="61">
        <f>W35*'4.Tarife'!Y148*12</f>
        <v>0</v>
      </c>
      <c r="X41" s="61">
        <f>X35*'4.Tarife'!Z148*12</f>
        <v>0</v>
      </c>
      <c r="Z41" s="216"/>
    </row>
    <row r="42" spans="1:26" x14ac:dyDescent="0.2">
      <c r="A42" s="216"/>
      <c r="B42" s="220">
        <f t="shared" si="7"/>
        <v>26</v>
      </c>
      <c r="C42" s="226" t="s">
        <v>234</v>
      </c>
      <c r="D42" s="226"/>
      <c r="E42" s="226"/>
      <c r="F42" s="226"/>
      <c r="G42" s="226"/>
      <c r="H42" s="151"/>
      <c r="I42" s="228" t="s">
        <v>121</v>
      </c>
      <c r="J42" s="150"/>
      <c r="K42" s="61">
        <f>'4.Tarife'!M151*'4.Incremental'!K36+'4.Incremental'!K37*'4.Tarife'!M152+'4.Tarife'!M153*'4.Incremental'!K38</f>
        <v>0</v>
      </c>
      <c r="L42" s="61">
        <f>'4.Tarife'!N151*'4.Incremental'!L36+'4.Incremental'!L37*'4.Tarife'!N152+'4.Tarife'!N153*'4.Incremental'!L38</f>
        <v>0</v>
      </c>
      <c r="M42" s="61">
        <f>'4.Tarife'!O151*'4.Incremental'!M36+'4.Incremental'!M37*'4.Tarife'!O152+'4.Tarife'!O153*'4.Incremental'!M38</f>
        <v>0</v>
      </c>
      <c r="N42" s="61">
        <f>'4.Tarife'!P151*'4.Incremental'!N36+'4.Incremental'!N37*'4.Tarife'!P152+'4.Tarife'!P153*'4.Incremental'!N38</f>
        <v>0</v>
      </c>
      <c r="O42" s="61">
        <f>'4.Tarife'!Q151*'4.Incremental'!O36+'4.Incremental'!O37*'4.Tarife'!Q152+'4.Tarife'!Q153*'4.Incremental'!O38</f>
        <v>0</v>
      </c>
      <c r="P42" s="61">
        <f>'4.Tarife'!R151*'4.Incremental'!P36+'4.Incremental'!P37*'4.Tarife'!R152+'4.Tarife'!R153*'4.Incremental'!P38</f>
        <v>0</v>
      </c>
      <c r="Q42" s="61">
        <f>'4.Tarife'!S151*'4.Incremental'!Q36+'4.Incremental'!Q37*'4.Tarife'!S152+'4.Tarife'!S153*'4.Incremental'!Q38</f>
        <v>0</v>
      </c>
      <c r="R42" s="61">
        <f>'4.Tarife'!T151*'4.Incremental'!R36+'4.Incremental'!R37*'4.Tarife'!T152+'4.Tarife'!T153*'4.Incremental'!R38</f>
        <v>0</v>
      </c>
      <c r="S42" s="61">
        <f>'4.Tarife'!U151*'4.Incremental'!S36+'4.Incremental'!S37*'4.Tarife'!U152+'4.Tarife'!U153*'4.Incremental'!S38</f>
        <v>0</v>
      </c>
      <c r="T42" s="61">
        <f>'4.Tarife'!V151*'4.Incremental'!T36+'4.Incremental'!T37*'4.Tarife'!V152+'4.Tarife'!V153*'4.Incremental'!T38</f>
        <v>0</v>
      </c>
      <c r="U42" s="61">
        <f>'4.Tarife'!W151*'4.Incremental'!U36+'4.Incremental'!U37*'4.Tarife'!W152+'4.Tarife'!W153*'4.Incremental'!U38</f>
        <v>0</v>
      </c>
      <c r="V42" s="61">
        <f>'4.Tarife'!X151*'4.Incremental'!V36+'4.Incremental'!V37*'4.Tarife'!X152+'4.Tarife'!X153*'4.Incremental'!V38</f>
        <v>0</v>
      </c>
      <c r="W42" s="61">
        <f>'4.Tarife'!Y151*'4.Incremental'!W36+'4.Incremental'!W37*'4.Tarife'!Y152+'4.Tarife'!Y153*'4.Incremental'!W38</f>
        <v>0</v>
      </c>
      <c r="X42" s="61">
        <f>'4.Tarife'!Z151*'4.Incremental'!X36+'4.Incremental'!X37*'4.Tarife'!Z152+'4.Tarife'!Z153*'4.Incremental'!X38</f>
        <v>0</v>
      </c>
      <c r="Z42" s="216"/>
    </row>
    <row r="43" spans="1:26" x14ac:dyDescent="0.2">
      <c r="A43" s="216"/>
      <c r="B43" s="220">
        <f t="shared" si="7"/>
        <v>27</v>
      </c>
      <c r="C43" s="226" t="s">
        <v>235</v>
      </c>
      <c r="D43" s="226"/>
      <c r="E43" s="226"/>
      <c r="F43" s="226"/>
      <c r="G43" s="226"/>
      <c r="H43" s="151"/>
      <c r="I43" s="228" t="s">
        <v>121</v>
      </c>
      <c r="J43" s="150"/>
      <c r="K43" s="61">
        <f>'4.Tarife'!M112</f>
        <v>0</v>
      </c>
      <c r="L43" s="61">
        <f>'4.Tarife'!N112</f>
        <v>0</v>
      </c>
      <c r="M43" s="61">
        <f>'4.Tarife'!O112</f>
        <v>0</v>
      </c>
      <c r="N43" s="61">
        <f>'4.Tarife'!P112</f>
        <v>0</v>
      </c>
      <c r="O43" s="61">
        <f>'4.Tarife'!Q112</f>
        <v>0</v>
      </c>
      <c r="P43" s="61">
        <f>'4.Tarife'!R112</f>
        <v>0</v>
      </c>
      <c r="Q43" s="61">
        <f>'4.Tarife'!S112</f>
        <v>0</v>
      </c>
      <c r="R43" s="61">
        <f>'4.Tarife'!T112</f>
        <v>0</v>
      </c>
      <c r="S43" s="61">
        <f>'4.Tarife'!U112</f>
        <v>0</v>
      </c>
      <c r="T43" s="61">
        <f>'4.Tarife'!V112</f>
        <v>0</v>
      </c>
      <c r="U43" s="61">
        <f>'4.Tarife'!W112</f>
        <v>0</v>
      </c>
      <c r="V43" s="61">
        <f>'4.Tarife'!X112</f>
        <v>0</v>
      </c>
      <c r="W43" s="61">
        <f>'4.Tarife'!Y112</f>
        <v>0</v>
      </c>
      <c r="X43" s="61">
        <f>'4.Tarife'!Z112</f>
        <v>0</v>
      </c>
      <c r="Z43" s="216"/>
    </row>
    <row r="44" spans="1:26" x14ac:dyDescent="0.2">
      <c r="A44" s="216"/>
      <c r="B44" s="220">
        <f t="shared" si="7"/>
        <v>28</v>
      </c>
      <c r="C44" s="226" t="s">
        <v>218</v>
      </c>
      <c r="D44" s="226"/>
      <c r="E44" s="226"/>
      <c r="F44" s="226"/>
      <c r="G44" s="226"/>
      <c r="H44" s="151"/>
      <c r="I44" s="228" t="s">
        <v>121</v>
      </c>
      <c r="J44" s="150"/>
      <c r="K44" s="61">
        <f>'4.Tarife'!M120</f>
        <v>0</v>
      </c>
      <c r="L44" s="61">
        <f>'4.Tarife'!N120</f>
        <v>0</v>
      </c>
      <c r="M44" s="61">
        <f>'4.Tarife'!O120</f>
        <v>0</v>
      </c>
      <c r="N44" s="61">
        <f>'4.Tarife'!P120</f>
        <v>0</v>
      </c>
      <c r="O44" s="61">
        <f>'4.Tarife'!Q120</f>
        <v>0</v>
      </c>
      <c r="P44" s="61">
        <f>'4.Tarife'!R120</f>
        <v>0</v>
      </c>
      <c r="Q44" s="61">
        <f>'4.Tarife'!S120</f>
        <v>0</v>
      </c>
      <c r="R44" s="61">
        <f>'4.Tarife'!T120</f>
        <v>0</v>
      </c>
      <c r="S44" s="61">
        <f>'4.Tarife'!U120</f>
        <v>0</v>
      </c>
      <c r="T44" s="61">
        <f>'4.Tarife'!V120</f>
        <v>0</v>
      </c>
      <c r="U44" s="61">
        <f>'4.Tarife'!W120</f>
        <v>0</v>
      </c>
      <c r="V44" s="61">
        <f>'4.Tarife'!X120</f>
        <v>0</v>
      </c>
      <c r="W44" s="61">
        <f>'4.Tarife'!Y120</f>
        <v>0</v>
      </c>
      <c r="X44" s="61">
        <f>'4.Tarife'!Z120</f>
        <v>0</v>
      </c>
      <c r="Z44" s="216"/>
    </row>
    <row r="45" spans="1:26" x14ac:dyDescent="0.2">
      <c r="A45" s="216"/>
      <c r="B45" s="220">
        <f t="shared" si="7"/>
        <v>29</v>
      </c>
      <c r="C45" s="226" t="s">
        <v>185</v>
      </c>
      <c r="D45" s="226"/>
      <c r="E45" s="226"/>
      <c r="F45" s="226"/>
      <c r="G45" s="226"/>
      <c r="H45" s="151"/>
      <c r="I45" s="228" t="s">
        <v>121</v>
      </c>
      <c r="J45" s="150"/>
      <c r="K45" s="61">
        <f>'4.Tarife'!M128</f>
        <v>0</v>
      </c>
      <c r="L45" s="61">
        <f>'4.Tarife'!N128</f>
        <v>0</v>
      </c>
      <c r="M45" s="61">
        <f>'4.Tarife'!O128</f>
        <v>0</v>
      </c>
      <c r="N45" s="61">
        <f>'4.Tarife'!P128</f>
        <v>0</v>
      </c>
      <c r="O45" s="61">
        <f>'4.Tarife'!Q128</f>
        <v>0</v>
      </c>
      <c r="P45" s="61">
        <f>'4.Tarife'!R128</f>
        <v>0</v>
      </c>
      <c r="Q45" s="61">
        <f>'4.Tarife'!S128</f>
        <v>0</v>
      </c>
      <c r="R45" s="61">
        <f>'4.Tarife'!T128</f>
        <v>0</v>
      </c>
      <c r="S45" s="61">
        <f>'4.Tarife'!U128</f>
        <v>0</v>
      </c>
      <c r="T45" s="61">
        <f>'4.Tarife'!V128</f>
        <v>0</v>
      </c>
      <c r="U45" s="61">
        <f>'4.Tarife'!W128</f>
        <v>0</v>
      </c>
      <c r="V45" s="61">
        <f>'4.Tarife'!X128</f>
        <v>0</v>
      </c>
      <c r="W45" s="61">
        <f>'4.Tarife'!Y128</f>
        <v>0</v>
      </c>
      <c r="X45" s="61">
        <f>'4.Tarife'!Z128</f>
        <v>0</v>
      </c>
      <c r="Z45" s="216"/>
    </row>
    <row r="46" spans="1:26" x14ac:dyDescent="0.2">
      <c r="A46" s="216"/>
      <c r="B46" s="220">
        <f t="shared" si="7"/>
        <v>30</v>
      </c>
      <c r="C46" s="237" t="s">
        <v>239</v>
      </c>
      <c r="D46" s="238"/>
      <c r="E46" s="238"/>
      <c r="F46" s="238"/>
      <c r="G46" s="239"/>
      <c r="H46" s="227"/>
      <c r="I46" s="203" t="s">
        <v>121</v>
      </c>
      <c r="J46" s="150"/>
      <c r="K46" s="62">
        <f>SUM(K40:K45)</f>
        <v>0</v>
      </c>
      <c r="L46" s="62">
        <f t="shared" ref="L46" si="8">SUM(L40:L45)</f>
        <v>0</v>
      </c>
      <c r="M46" s="62">
        <f t="shared" ref="M46" si="9">SUM(M40:M45)</f>
        <v>0</v>
      </c>
      <c r="N46" s="62">
        <f t="shared" ref="N46" si="10">SUM(N40:N45)</f>
        <v>0</v>
      </c>
      <c r="O46" s="62">
        <f t="shared" ref="O46" si="11">SUM(O40:O45)</f>
        <v>0</v>
      </c>
      <c r="P46" s="62">
        <f t="shared" ref="P46" si="12">SUM(P40:P45)</f>
        <v>0</v>
      </c>
      <c r="Q46" s="62">
        <f t="shared" ref="Q46" si="13">SUM(Q40:Q45)</f>
        <v>0</v>
      </c>
      <c r="R46" s="62">
        <f t="shared" ref="R46" si="14">SUM(R40:R45)</f>
        <v>0</v>
      </c>
      <c r="S46" s="62">
        <f t="shared" ref="S46" si="15">SUM(S40:S45)</f>
        <v>0</v>
      </c>
      <c r="T46" s="62">
        <f t="shared" ref="T46" si="16">SUM(T40:T45)</f>
        <v>0</v>
      </c>
      <c r="U46" s="62">
        <f t="shared" ref="U46" si="17">SUM(U40:U45)</f>
        <v>0</v>
      </c>
      <c r="V46" s="62">
        <f t="shared" ref="V46" si="18">SUM(V40:V45)</f>
        <v>0</v>
      </c>
      <c r="W46" s="62">
        <f t="shared" ref="W46" si="19">SUM(W40:W45)</f>
        <v>0</v>
      </c>
      <c r="X46" s="62">
        <f t="shared" ref="X46" si="20">SUM(X40:X45)</f>
        <v>0</v>
      </c>
      <c r="Z46" s="216"/>
    </row>
    <row r="47" spans="1:26" x14ac:dyDescent="0.2">
      <c r="A47" s="216"/>
      <c r="B47" s="220"/>
      <c r="C47" s="240"/>
      <c r="D47" s="240"/>
      <c r="E47" s="240"/>
      <c r="F47" s="240"/>
      <c r="G47" s="240"/>
      <c r="H47" s="151"/>
      <c r="I47" s="150"/>
      <c r="J47" s="150"/>
      <c r="K47" s="151"/>
      <c r="L47" s="151"/>
      <c r="M47" s="151"/>
      <c r="N47" s="151"/>
      <c r="O47" s="151"/>
      <c r="P47" s="60"/>
      <c r="Q47" s="60"/>
      <c r="R47" s="60"/>
      <c r="S47" s="60"/>
      <c r="T47" s="60"/>
      <c r="U47" s="60"/>
      <c r="V47" s="60"/>
      <c r="W47" s="60"/>
      <c r="X47" s="60"/>
      <c r="Z47" s="216"/>
    </row>
    <row r="48" spans="1:26" x14ac:dyDescent="0.2">
      <c r="A48" s="216"/>
      <c r="C48" s="244"/>
      <c r="D48" s="244"/>
      <c r="E48" s="244"/>
      <c r="F48" s="244"/>
      <c r="G48" s="244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Z48" s="216"/>
    </row>
    <row r="49" spans="1:26" x14ac:dyDescent="0.2">
      <c r="A49" s="216"/>
      <c r="B49" s="220">
        <f>B46+1</f>
        <v>31</v>
      </c>
      <c r="C49" s="221" t="s">
        <v>243</v>
      </c>
      <c r="D49" s="222"/>
      <c r="E49" s="222"/>
      <c r="F49" s="222"/>
      <c r="G49" s="223"/>
      <c r="H49" s="151"/>
      <c r="I49" s="224"/>
      <c r="J49" s="151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Z49" s="216"/>
    </row>
    <row r="50" spans="1:26" x14ac:dyDescent="0.2">
      <c r="A50" s="216"/>
      <c r="B50" s="220">
        <f>B49+1</f>
        <v>32</v>
      </c>
      <c r="C50" s="226" t="s">
        <v>241</v>
      </c>
      <c r="D50" s="226"/>
      <c r="E50" s="226"/>
      <c r="F50" s="226"/>
      <c r="G50" s="226"/>
      <c r="H50" s="227"/>
      <c r="I50" s="228" t="s">
        <v>121</v>
      </c>
      <c r="J50" s="152"/>
      <c r="K50" s="61">
        <f>'3.O&amp;M'!M66+'3.O&amp;M'!M67+'3.O&amp;M'!M68+'3.O&amp;M'!M69+'3.O&amp;M'!M70+'3.O&amp;M'!M71+'3.O&amp;M'!M72+'3.O&amp;M'!M73+'3.O&amp;M'!M74+'3.O&amp;M'!M75+'3.O&amp;M'!M77+'3.O&amp;M'!M82+'3.O&amp;M'!M83+'3.O&amp;M'!M84+'3.O&amp;M'!M85+'3.O&amp;M'!M86+'3.O&amp;M'!M87+'3.O&amp;M'!M88+'3.O&amp;M'!M89+'3.O&amp;M'!M90+'3.O&amp;M'!M91+'3.O&amp;M'!M98</f>
        <v>0</v>
      </c>
      <c r="L50" s="61">
        <f>'3.O&amp;M'!N66+'3.O&amp;M'!N67+'3.O&amp;M'!N68+'3.O&amp;M'!N69+'3.O&amp;M'!N70+'3.O&amp;M'!N71+'3.O&amp;M'!N72+'3.O&amp;M'!N73+'3.O&amp;M'!N74+'3.O&amp;M'!N75+'3.O&amp;M'!N77+'3.O&amp;M'!N82+'3.O&amp;M'!N83+'3.O&amp;M'!N84+'3.O&amp;M'!N85+'3.O&amp;M'!N86+'3.O&amp;M'!N87+'3.O&amp;M'!N88+'3.O&amp;M'!N89+'3.O&amp;M'!N90+'3.O&amp;M'!N91+'3.O&amp;M'!N98</f>
        <v>0</v>
      </c>
      <c r="M50" s="61">
        <f>'3.O&amp;M'!O66+'3.O&amp;M'!O67+'3.O&amp;M'!O68+'3.O&amp;M'!O69+'3.O&amp;M'!O70+'3.O&amp;M'!O71+'3.O&amp;M'!O72+'3.O&amp;M'!O73+'3.O&amp;M'!O74+'3.O&amp;M'!O75+'3.O&amp;M'!O77+'3.O&amp;M'!O82+'3.O&amp;M'!O83+'3.O&amp;M'!O84+'3.O&amp;M'!O85+'3.O&amp;M'!O86+'3.O&amp;M'!O87+'3.O&amp;M'!O88+'3.O&amp;M'!O89+'3.O&amp;M'!O90+'3.O&amp;M'!O91+'3.O&amp;M'!O98</f>
        <v>0</v>
      </c>
      <c r="N50" s="61">
        <f>'3.O&amp;M'!P66+'3.O&amp;M'!P67+'3.O&amp;M'!P68+'3.O&amp;M'!P69+'3.O&amp;M'!P70+'3.O&amp;M'!P71+'3.O&amp;M'!P72+'3.O&amp;M'!P73+'3.O&amp;M'!P74+'3.O&amp;M'!P75+'3.O&amp;M'!P77+'3.O&amp;M'!P82+'3.O&amp;M'!P83+'3.O&amp;M'!P84+'3.O&amp;M'!P85+'3.O&amp;M'!P86+'3.O&amp;M'!P87+'3.O&amp;M'!P88+'3.O&amp;M'!P89+'3.O&amp;M'!P90+'3.O&amp;M'!P91+'3.O&amp;M'!P98</f>
        <v>0</v>
      </c>
      <c r="O50" s="61">
        <f>'3.O&amp;M'!Q66+'3.O&amp;M'!Q67+'3.O&amp;M'!Q68+'3.O&amp;M'!Q69+'3.O&amp;M'!Q70+'3.O&amp;M'!Q71+'3.O&amp;M'!Q72+'3.O&amp;M'!Q73+'3.O&amp;M'!Q74+'3.O&amp;M'!Q75+'3.O&amp;M'!Q77+'3.O&amp;M'!Q82+'3.O&amp;M'!Q83+'3.O&amp;M'!Q84+'3.O&amp;M'!Q85+'3.O&amp;M'!Q86+'3.O&amp;M'!Q87+'3.O&amp;M'!Q88+'3.O&amp;M'!Q89+'3.O&amp;M'!Q90+'3.O&amp;M'!Q91+'3.O&amp;M'!Q98</f>
        <v>0</v>
      </c>
      <c r="P50" s="61">
        <f>'3.O&amp;M'!R66+'3.O&amp;M'!R67+'3.O&amp;M'!R68+'3.O&amp;M'!R69+'3.O&amp;M'!R70+'3.O&amp;M'!R71+'3.O&amp;M'!R72+'3.O&amp;M'!R73+'3.O&amp;M'!R74+'3.O&amp;M'!R75+'3.O&amp;M'!R77+'3.O&amp;M'!R82+'3.O&amp;M'!R83+'3.O&amp;M'!R84+'3.O&amp;M'!R85+'3.O&amp;M'!R86+'3.O&amp;M'!R87+'3.O&amp;M'!R88+'3.O&amp;M'!R89+'3.O&amp;M'!R90+'3.O&amp;M'!R91+'3.O&amp;M'!R98</f>
        <v>0</v>
      </c>
      <c r="Q50" s="61">
        <f>'3.O&amp;M'!S66+'3.O&amp;M'!S67+'3.O&amp;M'!S68+'3.O&amp;M'!S69+'3.O&amp;M'!S70+'3.O&amp;M'!S71+'3.O&amp;M'!S72+'3.O&amp;M'!S73+'3.O&amp;M'!S74+'3.O&amp;M'!S75+'3.O&amp;M'!S77+'3.O&amp;M'!S82+'3.O&amp;M'!S83+'3.O&amp;M'!S84+'3.O&amp;M'!S85+'3.O&amp;M'!S86+'3.O&amp;M'!S87+'3.O&amp;M'!S88+'3.O&amp;M'!S89+'3.O&amp;M'!S90+'3.O&amp;M'!S91+'3.O&amp;M'!S98</f>
        <v>0</v>
      </c>
      <c r="R50" s="61">
        <f>'3.O&amp;M'!T66+'3.O&amp;M'!T67+'3.O&amp;M'!T68+'3.O&amp;M'!T69+'3.O&amp;M'!T70+'3.O&amp;M'!T71+'3.O&amp;M'!T72+'3.O&amp;M'!T73+'3.O&amp;M'!T74+'3.O&amp;M'!T75+'3.O&amp;M'!T77+'3.O&amp;M'!T82+'3.O&amp;M'!T83+'3.O&amp;M'!T84+'3.O&amp;M'!T85+'3.O&amp;M'!T86+'3.O&amp;M'!T87+'3.O&amp;M'!T88+'3.O&amp;M'!T89+'3.O&amp;M'!T90+'3.O&amp;M'!T91+'3.O&amp;M'!T98</f>
        <v>0</v>
      </c>
      <c r="S50" s="61">
        <f>'3.O&amp;M'!U66+'3.O&amp;M'!U67+'3.O&amp;M'!U68+'3.O&amp;M'!U69+'3.O&amp;M'!U70+'3.O&amp;M'!U71+'3.O&amp;M'!U72+'3.O&amp;M'!U73+'3.O&amp;M'!U74+'3.O&amp;M'!U75+'3.O&amp;M'!U77+'3.O&amp;M'!U82+'3.O&amp;M'!U83+'3.O&amp;M'!U84+'3.O&amp;M'!U85+'3.O&amp;M'!U86+'3.O&amp;M'!U87+'3.O&amp;M'!U88+'3.O&amp;M'!U89+'3.O&amp;M'!U90+'3.O&amp;M'!U91+'3.O&amp;M'!U98</f>
        <v>0</v>
      </c>
      <c r="T50" s="61">
        <f>'3.O&amp;M'!V66+'3.O&amp;M'!V67+'3.O&amp;M'!V68+'3.O&amp;M'!V69+'3.O&amp;M'!V70+'3.O&amp;M'!V71+'3.O&amp;M'!V72+'3.O&amp;M'!V73+'3.O&amp;M'!V74+'3.O&amp;M'!V75+'3.O&amp;M'!V77+'3.O&amp;M'!V82+'3.O&amp;M'!V83+'3.O&amp;M'!V84+'3.O&amp;M'!V85+'3.O&amp;M'!V86+'3.O&amp;M'!V87+'3.O&amp;M'!V88+'3.O&amp;M'!V89+'3.O&amp;M'!V90+'3.O&amp;M'!V91+'3.O&amp;M'!V98</f>
        <v>0</v>
      </c>
      <c r="U50" s="61">
        <f>'3.O&amp;M'!W66+'3.O&amp;M'!W67+'3.O&amp;M'!W68+'3.O&amp;M'!W69+'3.O&amp;M'!W70+'3.O&amp;M'!W71+'3.O&amp;M'!W72+'3.O&amp;M'!W73+'3.O&amp;M'!W74+'3.O&amp;M'!W75+'3.O&amp;M'!W77+'3.O&amp;M'!W82+'3.O&amp;M'!W83+'3.O&amp;M'!W84+'3.O&amp;M'!W85+'3.O&amp;M'!W86+'3.O&amp;M'!W87+'3.O&amp;M'!W88+'3.O&amp;M'!W89+'3.O&amp;M'!W90+'3.O&amp;M'!W91+'3.O&amp;M'!W98</f>
        <v>0</v>
      </c>
      <c r="V50" s="61">
        <f>'3.O&amp;M'!X66+'3.O&amp;M'!X67+'3.O&amp;M'!X68+'3.O&amp;M'!X69+'3.O&amp;M'!X70+'3.O&amp;M'!X71+'3.O&amp;M'!X72+'3.O&amp;M'!X73+'3.O&amp;M'!X74+'3.O&amp;M'!X75+'3.O&amp;M'!X77+'3.O&amp;M'!X82+'3.O&amp;M'!X83+'3.O&amp;M'!X84+'3.O&amp;M'!X85+'3.O&amp;M'!X86+'3.O&amp;M'!X87+'3.O&amp;M'!X88+'3.O&amp;M'!X89+'3.O&amp;M'!X90+'3.O&amp;M'!X91+'3.O&amp;M'!X98</f>
        <v>0</v>
      </c>
      <c r="W50" s="61">
        <f>'3.O&amp;M'!Y66+'3.O&amp;M'!Y67+'3.O&amp;M'!Y68+'3.O&amp;M'!Y69+'3.O&amp;M'!Y70+'3.O&amp;M'!Y71+'3.O&amp;M'!Y72+'3.O&amp;M'!Y73+'3.O&amp;M'!Y74+'3.O&amp;M'!Y75+'3.O&amp;M'!Y77+'3.O&amp;M'!Y82+'3.O&amp;M'!Y83+'3.O&amp;M'!Y84+'3.O&amp;M'!Y85+'3.O&amp;M'!Y86+'3.O&amp;M'!Y87+'3.O&amp;M'!Y88+'3.O&amp;M'!Y89+'3.O&amp;M'!Y90+'3.O&amp;M'!Y91+'3.O&amp;M'!Y98</f>
        <v>0</v>
      </c>
      <c r="X50" s="61">
        <f>'3.O&amp;M'!Z66+'3.O&amp;M'!Z67+'3.O&amp;M'!Z68+'3.O&amp;M'!Z69+'3.O&amp;M'!Z70+'3.O&amp;M'!Z71+'3.O&amp;M'!Z72+'3.O&amp;M'!Z73+'3.O&amp;M'!Z74+'3.O&amp;M'!Z75+'3.O&amp;M'!Z77+'3.O&amp;M'!Z82+'3.O&amp;M'!Z83+'3.O&amp;M'!Z84+'3.O&amp;M'!Z85+'3.O&amp;M'!Z86+'3.O&amp;M'!Z87+'3.O&amp;M'!Z88+'3.O&amp;M'!Z89+'3.O&amp;M'!Z90+'3.O&amp;M'!Z91+'3.O&amp;M'!Z98</f>
        <v>0</v>
      </c>
      <c r="Z50" s="216"/>
    </row>
    <row r="51" spans="1:26" x14ac:dyDescent="0.2">
      <c r="A51" s="216"/>
      <c r="B51" s="220">
        <f t="shared" ref="B51:B52" si="21">B50+1</f>
        <v>33</v>
      </c>
      <c r="C51" s="226" t="s">
        <v>240</v>
      </c>
      <c r="D51" s="226"/>
      <c r="E51" s="226"/>
      <c r="F51" s="226"/>
      <c r="G51" s="226"/>
      <c r="H51" s="151"/>
      <c r="I51" s="228" t="s">
        <v>121</v>
      </c>
      <c r="J51" s="150"/>
      <c r="K51" s="61">
        <f>'3.O&amp;M'!M76+'3.O&amp;M'!M92+'3.O&amp;M'!M93+'3.O&amp;M'!M94+'3.O&amp;M'!M95+'3.O&amp;M'!M96+'3.O&amp;M'!M97</f>
        <v>0</v>
      </c>
      <c r="L51" s="61">
        <f>'3.O&amp;M'!N76+'3.O&amp;M'!N92+'3.O&amp;M'!N93+'3.O&amp;M'!N94+'3.O&amp;M'!N95+'3.O&amp;M'!N96+'3.O&amp;M'!N97</f>
        <v>0</v>
      </c>
      <c r="M51" s="61">
        <f>'3.O&amp;M'!O76+'3.O&amp;M'!O92+'3.O&amp;M'!O93+'3.O&amp;M'!O94+'3.O&amp;M'!O95+'3.O&amp;M'!O96+'3.O&amp;M'!O97</f>
        <v>0</v>
      </c>
      <c r="N51" s="61">
        <f>'3.O&amp;M'!P76+'3.O&amp;M'!P92+'3.O&amp;M'!P93+'3.O&amp;M'!P94+'3.O&amp;M'!P95+'3.O&amp;M'!P96+'3.O&amp;M'!P97</f>
        <v>0</v>
      </c>
      <c r="O51" s="61">
        <f>'3.O&amp;M'!Q76+'3.O&amp;M'!Q92+'3.O&amp;M'!Q93+'3.O&amp;M'!Q94+'3.O&amp;M'!Q95+'3.O&amp;M'!Q96+'3.O&amp;M'!Q97</f>
        <v>0</v>
      </c>
      <c r="P51" s="61">
        <f>'3.O&amp;M'!R76+'3.O&amp;M'!R92+'3.O&amp;M'!R93+'3.O&amp;M'!R94+'3.O&amp;M'!R95+'3.O&amp;M'!R96+'3.O&amp;M'!R97</f>
        <v>0</v>
      </c>
      <c r="Q51" s="61">
        <f>'3.O&amp;M'!S76+'3.O&amp;M'!S92+'3.O&amp;M'!S93+'3.O&amp;M'!S94+'3.O&amp;M'!S95+'3.O&amp;M'!S96+'3.O&amp;M'!S97</f>
        <v>0</v>
      </c>
      <c r="R51" s="61">
        <f>'3.O&amp;M'!T76+'3.O&amp;M'!T92+'3.O&amp;M'!T93+'3.O&amp;M'!T94+'3.O&amp;M'!T95+'3.O&amp;M'!T96+'3.O&amp;M'!T97</f>
        <v>0</v>
      </c>
      <c r="S51" s="61">
        <f>'3.O&amp;M'!U76+'3.O&amp;M'!U92+'3.O&amp;M'!U93+'3.O&amp;M'!U94+'3.O&amp;M'!U95+'3.O&amp;M'!U96+'3.O&amp;M'!U97</f>
        <v>0</v>
      </c>
      <c r="T51" s="61">
        <f>'3.O&amp;M'!V76+'3.O&amp;M'!V92+'3.O&amp;M'!V93+'3.O&amp;M'!V94+'3.O&amp;M'!V95+'3.O&amp;M'!V96+'3.O&amp;M'!V97</f>
        <v>0</v>
      </c>
      <c r="U51" s="61">
        <f>'3.O&amp;M'!W76+'3.O&amp;M'!W92+'3.O&amp;M'!W93+'3.O&amp;M'!W94+'3.O&amp;M'!W95+'3.O&amp;M'!W96+'3.O&amp;M'!W97</f>
        <v>0</v>
      </c>
      <c r="V51" s="61">
        <f>'3.O&amp;M'!X76+'3.O&amp;M'!X92+'3.O&amp;M'!X93+'3.O&amp;M'!X94+'3.O&amp;M'!X95+'3.O&amp;M'!X96+'3.O&amp;M'!X97</f>
        <v>0</v>
      </c>
      <c r="W51" s="61">
        <f>'3.O&amp;M'!Y76+'3.O&amp;M'!Y92+'3.O&amp;M'!Y93+'3.O&amp;M'!Y94+'3.O&amp;M'!Y95+'3.O&amp;M'!Y96+'3.O&amp;M'!Y97</f>
        <v>0</v>
      </c>
      <c r="X51" s="61">
        <f>'3.O&amp;M'!Z76+'3.O&amp;M'!Z92+'3.O&amp;M'!Z93+'3.O&amp;M'!Z94+'3.O&amp;M'!Z95+'3.O&amp;M'!Z96+'3.O&amp;M'!Z97</f>
        <v>0</v>
      </c>
      <c r="Z51" s="216"/>
    </row>
    <row r="52" spans="1:26" x14ac:dyDescent="0.2">
      <c r="A52" s="216"/>
      <c r="B52" s="220">
        <f t="shared" si="21"/>
        <v>34</v>
      </c>
      <c r="C52" s="237" t="s">
        <v>242</v>
      </c>
      <c r="D52" s="238"/>
      <c r="E52" s="238"/>
      <c r="F52" s="238"/>
      <c r="G52" s="239"/>
      <c r="H52" s="227"/>
      <c r="I52" s="203" t="s">
        <v>121</v>
      </c>
      <c r="J52" s="150"/>
      <c r="K52" s="62">
        <f t="shared" ref="K52:X52" si="22">SUM(K49:K51)</f>
        <v>0</v>
      </c>
      <c r="L52" s="62">
        <f t="shared" si="22"/>
        <v>0</v>
      </c>
      <c r="M52" s="62">
        <f t="shared" si="22"/>
        <v>0</v>
      </c>
      <c r="N52" s="62">
        <f t="shared" si="22"/>
        <v>0</v>
      </c>
      <c r="O52" s="62">
        <f t="shared" si="22"/>
        <v>0</v>
      </c>
      <c r="P52" s="62">
        <f t="shared" si="22"/>
        <v>0</v>
      </c>
      <c r="Q52" s="62">
        <f t="shared" si="22"/>
        <v>0</v>
      </c>
      <c r="R52" s="62">
        <f t="shared" si="22"/>
        <v>0</v>
      </c>
      <c r="S52" s="62">
        <f t="shared" si="22"/>
        <v>0</v>
      </c>
      <c r="T52" s="62">
        <f t="shared" si="22"/>
        <v>0</v>
      </c>
      <c r="U52" s="62">
        <f t="shared" si="22"/>
        <v>0</v>
      </c>
      <c r="V52" s="62">
        <f t="shared" si="22"/>
        <v>0</v>
      </c>
      <c r="W52" s="62">
        <f t="shared" si="22"/>
        <v>0</v>
      </c>
      <c r="X52" s="62">
        <f t="shared" si="22"/>
        <v>0</v>
      </c>
      <c r="Z52" s="216"/>
    </row>
    <row r="53" spans="1:26" x14ac:dyDescent="0.2">
      <c r="A53" s="216"/>
      <c r="Z53" s="216"/>
    </row>
    <row r="54" spans="1:26" x14ac:dyDescent="0.2">
      <c r="A54" s="216"/>
      <c r="B54" s="217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</row>
    <row r="55" spans="1:26" ht="15.75" thickBot="1" x14ac:dyDescent="0.25">
      <c r="A55" s="216"/>
      <c r="B55" s="217"/>
      <c r="C55" s="218" t="s">
        <v>244</v>
      </c>
      <c r="D55" s="218"/>
      <c r="E55" s="218"/>
      <c r="F55" s="218"/>
      <c r="G55" s="218"/>
      <c r="H55" s="218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</row>
    <row r="56" spans="1:26" x14ac:dyDescent="0.2">
      <c r="A56" s="216"/>
      <c r="C56" s="219"/>
      <c r="D56" s="219"/>
      <c r="E56" s="219"/>
      <c r="F56" s="219"/>
      <c r="G56" s="219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Z56" s="216"/>
    </row>
    <row r="57" spans="1:26" ht="15" customHeight="1" x14ac:dyDescent="0.25">
      <c r="A57" s="225"/>
      <c r="B57" s="220">
        <f>B52+1</f>
        <v>35</v>
      </c>
      <c r="C57" s="226" t="s">
        <v>245</v>
      </c>
      <c r="D57" s="226"/>
      <c r="E57" s="226"/>
      <c r="F57" s="226"/>
      <c r="G57" s="226"/>
      <c r="H57" s="227"/>
      <c r="I57" s="228" t="s">
        <v>121</v>
      </c>
      <c r="J57" s="152"/>
      <c r="K57" s="61">
        <f>K23-K46</f>
        <v>0</v>
      </c>
      <c r="L57" s="61">
        <f t="shared" ref="L57:X57" si="23">L23-L46</f>
        <v>0</v>
      </c>
      <c r="M57" s="61">
        <f t="shared" si="23"/>
        <v>0</v>
      </c>
      <c r="N57" s="61">
        <f t="shared" si="23"/>
        <v>0</v>
      </c>
      <c r="O57" s="61">
        <f t="shared" si="23"/>
        <v>0</v>
      </c>
      <c r="P57" s="61">
        <f t="shared" si="23"/>
        <v>0</v>
      </c>
      <c r="Q57" s="61">
        <f t="shared" si="23"/>
        <v>0</v>
      </c>
      <c r="R57" s="61">
        <f t="shared" si="23"/>
        <v>0</v>
      </c>
      <c r="S57" s="61">
        <f t="shared" si="23"/>
        <v>0</v>
      </c>
      <c r="T57" s="61">
        <f t="shared" si="23"/>
        <v>0</v>
      </c>
      <c r="U57" s="61">
        <f t="shared" si="23"/>
        <v>0</v>
      </c>
      <c r="V57" s="61">
        <f t="shared" si="23"/>
        <v>0</v>
      </c>
      <c r="W57" s="61">
        <f t="shared" si="23"/>
        <v>0</v>
      </c>
      <c r="X57" s="61">
        <f t="shared" si="23"/>
        <v>0</v>
      </c>
      <c r="Z57" s="216"/>
    </row>
    <row r="58" spans="1:26" ht="14.25" customHeight="1" x14ac:dyDescent="0.2">
      <c r="A58" s="216"/>
      <c r="B58" s="220">
        <f t="shared" ref="B58" si="24">B57+1</f>
        <v>36</v>
      </c>
      <c r="C58" s="226" t="s">
        <v>246</v>
      </c>
      <c r="D58" s="226"/>
      <c r="E58" s="226"/>
      <c r="F58" s="226"/>
      <c r="G58" s="226"/>
      <c r="H58" s="151"/>
      <c r="I58" s="228" t="s">
        <v>121</v>
      </c>
      <c r="J58" s="150"/>
      <c r="K58" s="61">
        <f>K28-K52</f>
        <v>0</v>
      </c>
      <c r="L58" s="61">
        <f t="shared" ref="L58:X58" si="25">L28-L52</f>
        <v>0</v>
      </c>
      <c r="M58" s="61">
        <f t="shared" si="25"/>
        <v>0</v>
      </c>
      <c r="N58" s="61">
        <f t="shared" si="25"/>
        <v>0</v>
      </c>
      <c r="O58" s="61">
        <f t="shared" si="25"/>
        <v>0</v>
      </c>
      <c r="P58" s="61">
        <f t="shared" si="25"/>
        <v>0</v>
      </c>
      <c r="Q58" s="61">
        <f t="shared" si="25"/>
        <v>0</v>
      </c>
      <c r="R58" s="61">
        <f t="shared" si="25"/>
        <v>0</v>
      </c>
      <c r="S58" s="61">
        <f t="shared" si="25"/>
        <v>0</v>
      </c>
      <c r="T58" s="61">
        <f t="shared" si="25"/>
        <v>0</v>
      </c>
      <c r="U58" s="61">
        <f t="shared" si="25"/>
        <v>0</v>
      </c>
      <c r="V58" s="61">
        <f t="shared" si="25"/>
        <v>0</v>
      </c>
      <c r="W58" s="61">
        <f t="shared" si="25"/>
        <v>0</v>
      </c>
      <c r="X58" s="61">
        <f t="shared" si="25"/>
        <v>0</v>
      </c>
      <c r="Z58" s="216"/>
    </row>
    <row r="59" spans="1:26" x14ac:dyDescent="0.2">
      <c r="A59" s="216"/>
      <c r="Z59" s="216"/>
    </row>
    <row r="60" spans="1:26" x14ac:dyDescent="0.2">
      <c r="A60" s="216"/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</row>
  </sheetData>
  <sheetProtection algorithmName="SHA-512" hashValue="c+jAHm2b51ldxEZhCDh+SWteC0s1qf2chL578Ou8ePtoZ9l1KUF/8WVtJ13B5ZReDwuqJZTXNiB2fA7HDkCgsg==" saltValue="jn7K9HeZAmSTdXY2sU5XxA==" spinCount="100000" sheet="1" objects="1" scenarios="1"/>
  <mergeCells count="44">
    <mergeCell ref="C57:G57"/>
    <mergeCell ref="C58:G58"/>
    <mergeCell ref="C55:H55"/>
    <mergeCell ref="C50:G50"/>
    <mergeCell ref="C51:G51"/>
    <mergeCell ref="C52:G52"/>
    <mergeCell ref="C38:G38"/>
    <mergeCell ref="C40:G40"/>
    <mergeCell ref="C48:G48"/>
    <mergeCell ref="C49:G49"/>
    <mergeCell ref="C34:G34"/>
    <mergeCell ref="C41:G41"/>
    <mergeCell ref="C42:G42"/>
    <mergeCell ref="C43:G43"/>
    <mergeCell ref="C44:G44"/>
    <mergeCell ref="C45:G45"/>
    <mergeCell ref="C46:G46"/>
    <mergeCell ref="C35:G35"/>
    <mergeCell ref="C36:G36"/>
    <mergeCell ref="C37:G37"/>
    <mergeCell ref="C28:G28"/>
    <mergeCell ref="C33:G33"/>
    <mergeCell ref="C23:G23"/>
    <mergeCell ref="C25:G25"/>
    <mergeCell ref="C26:G26"/>
    <mergeCell ref="C27:G27"/>
    <mergeCell ref="C31:H31"/>
    <mergeCell ref="C22:G22"/>
    <mergeCell ref="C10:G10"/>
    <mergeCell ref="C11:G11"/>
    <mergeCell ref="C12:G12"/>
    <mergeCell ref="C13:G13"/>
    <mergeCell ref="C14:G14"/>
    <mergeCell ref="C15:G15"/>
    <mergeCell ref="C17:G17"/>
    <mergeCell ref="C18:G18"/>
    <mergeCell ref="C19:G19"/>
    <mergeCell ref="C20:G20"/>
    <mergeCell ref="C21:G21"/>
    <mergeCell ref="D3:I3"/>
    <mergeCell ref="K3:L3"/>
    <mergeCell ref="N3:X3"/>
    <mergeCell ref="D4:I4"/>
    <mergeCell ref="C8:H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87"/>
  <sheetViews>
    <sheetView zoomScale="84" zoomScaleNormal="84" workbookViewId="0">
      <pane ySplit="4" topLeftCell="A50" activePane="bottomLeft" state="frozen"/>
      <selection pane="bottomLeft" activeCell="K70" sqref="K70"/>
    </sheetView>
  </sheetViews>
  <sheetFormatPr defaultRowHeight="14.25" x14ac:dyDescent="0.2"/>
  <cols>
    <col min="1" max="1" width="3.85546875" style="1" customWidth="1"/>
    <col min="2" max="2" width="3.28515625" style="2" customWidth="1"/>
    <col min="3" max="3" width="12.5703125" style="1" customWidth="1"/>
    <col min="4" max="6" width="9.140625" style="1"/>
    <col min="7" max="7" width="14.85546875" style="1" customWidth="1"/>
    <col min="8" max="8" width="4" style="1" customWidth="1"/>
    <col min="9" max="9" width="12.28515625" style="1" customWidth="1"/>
    <col min="10" max="10" width="4" style="1" customWidth="1"/>
    <col min="11" max="11" width="15.140625" style="1" customWidth="1"/>
    <col min="12" max="12" width="4" style="1" customWidth="1"/>
    <col min="13" max="13" width="14.28515625" style="1" customWidth="1"/>
    <col min="14" max="24" width="12.7109375" style="1" customWidth="1"/>
    <col min="25" max="25" width="3.28515625" style="1" customWidth="1"/>
    <col min="26" max="26" width="4.5703125" style="1" customWidth="1"/>
    <col min="27" max="27" width="4.7109375" style="1" customWidth="1"/>
    <col min="28" max="16384" width="9.140625" style="1"/>
  </cols>
  <sheetData>
    <row r="1" spans="1:27" ht="15" customHeight="1" x14ac:dyDescent="0.25">
      <c r="C1" s="69"/>
    </row>
    <row r="2" spans="1:27" ht="15" customHeight="1" x14ac:dyDescent="0.2">
      <c r="M2" s="80">
        <f>'4.Incremental'!M2</f>
        <v>1</v>
      </c>
      <c r="N2" s="80">
        <f>'4.Incremental'!N2</f>
        <v>2</v>
      </c>
      <c r="O2" s="80">
        <f>'4.Incremental'!O2</f>
        <v>0</v>
      </c>
      <c r="P2" s="80">
        <f>'4.Incremental'!P2</f>
        <v>0</v>
      </c>
      <c r="Q2" s="80">
        <f>'4.Incremental'!Q2</f>
        <v>0</v>
      </c>
      <c r="R2" s="80">
        <f>'4.Incremental'!R2</f>
        <v>0</v>
      </c>
      <c r="S2" s="80">
        <f>'4.Incremental'!S2</f>
        <v>0</v>
      </c>
      <c r="T2" s="80">
        <f>'4.Incremental'!T2</f>
        <v>0</v>
      </c>
      <c r="U2" s="80">
        <f>'4.Incremental'!U2</f>
        <v>0</v>
      </c>
      <c r="V2" s="80">
        <f>'4.Incremental'!V2</f>
        <v>0</v>
      </c>
      <c r="W2" s="80">
        <f>'4.Incremental'!W2</f>
        <v>0</v>
      </c>
      <c r="X2" s="80">
        <f>'4.Incremental'!X2</f>
        <v>0</v>
      </c>
      <c r="Y2" s="4"/>
      <c r="Z2" s="4"/>
    </row>
    <row r="3" spans="1:27" ht="22.5" customHeight="1" x14ac:dyDescent="0.2">
      <c r="C3" s="5" t="s">
        <v>0</v>
      </c>
      <c r="D3" s="6">
        <f>'4.Incremental'!D3</f>
        <v>0</v>
      </c>
      <c r="E3" s="6"/>
      <c r="F3" s="6"/>
      <c r="G3" s="6"/>
      <c r="H3" s="6"/>
      <c r="I3" s="6"/>
      <c r="J3" s="7"/>
      <c r="K3" s="7"/>
      <c r="L3" s="7"/>
      <c r="M3" s="10" t="s">
        <v>20</v>
      </c>
      <c r="N3" s="11" t="s">
        <v>21</v>
      </c>
      <c r="O3" s="12"/>
      <c r="P3" s="12"/>
      <c r="Q3" s="12"/>
      <c r="R3" s="12"/>
      <c r="S3" s="12"/>
      <c r="T3" s="12"/>
      <c r="U3" s="12"/>
      <c r="V3" s="12"/>
      <c r="W3" s="12"/>
      <c r="X3" s="13"/>
      <c r="Y3" s="14"/>
      <c r="Z3" s="4"/>
    </row>
    <row r="4" spans="1:27" ht="21" customHeight="1" x14ac:dyDescent="0.2">
      <c r="C4" s="5" t="s">
        <v>1</v>
      </c>
      <c r="D4" s="6">
        <f>'4.Incremental'!D4</f>
        <v>0</v>
      </c>
      <c r="E4" s="6"/>
      <c r="F4" s="6"/>
      <c r="G4" s="6"/>
      <c r="H4" s="6"/>
      <c r="I4" s="6"/>
      <c r="J4" s="7"/>
      <c r="K4" s="7"/>
      <c r="L4" s="7"/>
      <c r="M4" s="18">
        <f>'1.Input'!O5</f>
        <v>2022</v>
      </c>
      <c r="N4" s="18">
        <f>'1.Input'!P5</f>
        <v>2023</v>
      </c>
      <c r="O4" s="18">
        <f>'1.Input'!Q5</f>
        <v>2024</v>
      </c>
      <c r="P4" s="18">
        <f>'1.Input'!R5</f>
        <v>2025</v>
      </c>
      <c r="Q4" s="18">
        <f>'1.Input'!S5</f>
        <v>2026</v>
      </c>
      <c r="R4" s="18">
        <f>'1.Input'!T5</f>
        <v>2027</v>
      </c>
      <c r="S4" s="18">
        <f>'1.Input'!U5</f>
        <v>2028</v>
      </c>
      <c r="T4" s="18">
        <f>'1.Input'!V5</f>
        <v>2029</v>
      </c>
      <c r="U4" s="18">
        <f>'1.Input'!W5</f>
        <v>2030</v>
      </c>
      <c r="V4" s="18">
        <f>'1.Input'!X5</f>
        <v>2031</v>
      </c>
      <c r="W4" s="18">
        <f>'1.Input'!Y5</f>
        <v>2032</v>
      </c>
      <c r="X4" s="18">
        <f>'1.Input'!Z5</f>
        <v>2033</v>
      </c>
      <c r="Y4" s="19"/>
      <c r="Z4" s="4"/>
    </row>
    <row r="7" spans="1:27" x14ac:dyDescent="0.2">
      <c r="A7" s="20"/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7" ht="15.75" customHeight="1" thickBot="1" x14ac:dyDescent="0.25">
      <c r="A8" s="20"/>
      <c r="B8" s="21"/>
      <c r="C8" s="22" t="s">
        <v>247</v>
      </c>
      <c r="D8" s="22"/>
      <c r="E8" s="22"/>
      <c r="F8" s="22"/>
      <c r="G8" s="22"/>
      <c r="H8" s="22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7" s="24" customFormat="1" x14ac:dyDescent="0.2">
      <c r="A9" s="20"/>
      <c r="B9" s="2"/>
      <c r="C9" s="23"/>
      <c r="D9" s="23"/>
      <c r="E9" s="23"/>
      <c r="F9" s="23"/>
      <c r="G9" s="23"/>
      <c r="K9" s="245" t="s">
        <v>251</v>
      </c>
      <c r="Z9" s="20"/>
      <c r="AA9" s="1"/>
    </row>
    <row r="10" spans="1:27" s="24" customFormat="1" x14ac:dyDescent="0.2">
      <c r="A10" s="20"/>
      <c r="B10" s="75">
        <v>1</v>
      </c>
      <c r="C10" s="26" t="s">
        <v>248</v>
      </c>
      <c r="D10" s="27"/>
      <c r="E10" s="27"/>
      <c r="F10" s="27"/>
      <c r="G10" s="28"/>
      <c r="H10" s="4"/>
      <c r="I10" s="70" t="s">
        <v>121</v>
      </c>
      <c r="J10" s="4"/>
      <c r="K10" s="257">
        <f>M10+NPV('1.Input'!$I$13,N10:X10)</f>
        <v>0</v>
      </c>
      <c r="L10" s="4"/>
      <c r="M10" s="186">
        <f>'4.Incremental'!M57</f>
        <v>0</v>
      </c>
      <c r="N10" s="186">
        <f>'4.Incremental'!N57</f>
        <v>0</v>
      </c>
      <c r="O10" s="186">
        <f>'4.Incremental'!O57</f>
        <v>0</v>
      </c>
      <c r="P10" s="186">
        <f>'4.Incremental'!P57</f>
        <v>0</v>
      </c>
      <c r="Q10" s="186">
        <f>'4.Incremental'!Q57</f>
        <v>0</v>
      </c>
      <c r="R10" s="186">
        <f>'4.Incremental'!R57</f>
        <v>0</v>
      </c>
      <c r="S10" s="186">
        <f>'4.Incremental'!S57</f>
        <v>0</v>
      </c>
      <c r="T10" s="186">
        <f>'4.Incremental'!T57</f>
        <v>0</v>
      </c>
      <c r="U10" s="186">
        <f>'4.Incremental'!U57</f>
        <v>0</v>
      </c>
      <c r="V10" s="186">
        <f>'4.Incremental'!V57</f>
        <v>0</v>
      </c>
      <c r="W10" s="186">
        <f>'4.Incremental'!W57</f>
        <v>0</v>
      </c>
      <c r="X10" s="186">
        <f>'4.Incremental'!X57</f>
        <v>0</v>
      </c>
      <c r="Z10" s="20"/>
      <c r="AA10" s="1"/>
    </row>
    <row r="11" spans="1:27" s="83" customFormat="1" ht="15" x14ac:dyDescent="0.25">
      <c r="A11" s="76"/>
      <c r="B11" s="75">
        <f>B10+1</f>
        <v>2</v>
      </c>
      <c r="C11" s="31" t="s">
        <v>249</v>
      </c>
      <c r="D11" s="31"/>
      <c r="E11" s="31"/>
      <c r="F11" s="31"/>
      <c r="G11" s="31"/>
      <c r="H11" s="79"/>
      <c r="I11" s="70" t="s">
        <v>121</v>
      </c>
      <c r="J11" s="81"/>
      <c r="K11" s="257">
        <f>M11+NPV('1.Input'!$I$13,N11:X11)</f>
        <v>0</v>
      </c>
      <c r="L11" s="81"/>
      <c r="M11" s="61">
        <f>-'4.Incremental'!M58</f>
        <v>0</v>
      </c>
      <c r="N11" s="61">
        <f>-'4.Incremental'!N58</f>
        <v>0</v>
      </c>
      <c r="O11" s="61">
        <f>-'4.Incremental'!O58</f>
        <v>0</v>
      </c>
      <c r="P11" s="61">
        <f>-'4.Incremental'!P58</f>
        <v>0</v>
      </c>
      <c r="Q11" s="61">
        <f>-'4.Incremental'!Q58</f>
        <v>0</v>
      </c>
      <c r="R11" s="61">
        <f>-'4.Incremental'!R58</f>
        <v>0</v>
      </c>
      <c r="S11" s="61">
        <f>-'4.Incremental'!S58</f>
        <v>0</v>
      </c>
      <c r="T11" s="61">
        <f>-'4.Incremental'!T58</f>
        <v>0</v>
      </c>
      <c r="U11" s="61">
        <f>-'4.Incremental'!U58</f>
        <v>0</v>
      </c>
      <c r="V11" s="61">
        <f>-'4.Incremental'!V58</f>
        <v>0</v>
      </c>
      <c r="W11" s="61">
        <f>-'4.Incremental'!W58</f>
        <v>0</v>
      </c>
      <c r="X11" s="61">
        <f>-'4.Incremental'!X58</f>
        <v>0</v>
      </c>
      <c r="Z11" s="76"/>
      <c r="AA11" s="84"/>
    </row>
    <row r="12" spans="1:27" s="24" customFormat="1" x14ac:dyDescent="0.2">
      <c r="A12" s="20"/>
      <c r="B12" s="75">
        <f t="shared" ref="B12:B13" si="0">B11+1</f>
        <v>3</v>
      </c>
      <c r="C12" s="31" t="s">
        <v>250</v>
      </c>
      <c r="D12" s="31"/>
      <c r="E12" s="31"/>
      <c r="F12" s="31"/>
      <c r="G12" s="31"/>
      <c r="H12" s="4"/>
      <c r="I12" s="70" t="s">
        <v>121</v>
      </c>
      <c r="J12" s="33"/>
      <c r="K12" s="257">
        <f>M12+NPV('1.Input'!$I$13,N12:X12)</f>
        <v>0</v>
      </c>
      <c r="L12" s="33" t="s">
        <v>361</v>
      </c>
      <c r="M12" s="71">
        <v>0</v>
      </c>
      <c r="N12" s="71">
        <v>0</v>
      </c>
      <c r="O12" s="71">
        <v>0</v>
      </c>
      <c r="P12" s="71">
        <v>0</v>
      </c>
      <c r="Q12" s="71">
        <v>0</v>
      </c>
      <c r="R12" s="71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Z12" s="20"/>
      <c r="AA12" s="1"/>
    </row>
    <row r="13" spans="1:27" s="24" customFormat="1" x14ac:dyDescent="0.2">
      <c r="A13" s="20"/>
      <c r="B13" s="75">
        <f t="shared" si="0"/>
        <v>4</v>
      </c>
      <c r="C13" s="78" t="s">
        <v>253</v>
      </c>
      <c r="D13" s="78"/>
      <c r="E13" s="78"/>
      <c r="F13" s="78"/>
      <c r="G13" s="78"/>
      <c r="H13" s="4"/>
      <c r="I13" s="80" t="s">
        <v>121</v>
      </c>
      <c r="J13" s="33"/>
      <c r="K13" s="63">
        <f>M13+NPV('1.Input'!$I$13,N13:X13)</f>
        <v>0</v>
      </c>
      <c r="L13" s="33"/>
      <c r="M13" s="62">
        <f>SUM(M10:M12)</f>
        <v>0</v>
      </c>
      <c r="N13" s="62">
        <f t="shared" ref="N13:X13" si="1">SUM(N10:N12)</f>
        <v>0</v>
      </c>
      <c r="O13" s="62">
        <f t="shared" si="1"/>
        <v>0</v>
      </c>
      <c r="P13" s="62">
        <f t="shared" si="1"/>
        <v>0</v>
      </c>
      <c r="Q13" s="62">
        <f t="shared" si="1"/>
        <v>0</v>
      </c>
      <c r="R13" s="62">
        <f t="shared" si="1"/>
        <v>0</v>
      </c>
      <c r="S13" s="62">
        <f t="shared" si="1"/>
        <v>0</v>
      </c>
      <c r="T13" s="62">
        <f t="shared" si="1"/>
        <v>0</v>
      </c>
      <c r="U13" s="62">
        <f t="shared" si="1"/>
        <v>0</v>
      </c>
      <c r="V13" s="62">
        <f t="shared" si="1"/>
        <v>0</v>
      </c>
      <c r="W13" s="62">
        <f t="shared" si="1"/>
        <v>0</v>
      </c>
      <c r="X13" s="62">
        <f t="shared" si="1"/>
        <v>0</v>
      </c>
      <c r="Z13" s="20"/>
      <c r="AA13" s="1"/>
    </row>
    <row r="14" spans="1:27" s="24" customFormat="1" ht="9" customHeight="1" x14ac:dyDescent="0.2">
      <c r="A14" s="20"/>
      <c r="B14" s="75"/>
      <c r="C14" s="198"/>
      <c r="D14" s="198"/>
      <c r="E14" s="198"/>
      <c r="F14" s="198"/>
      <c r="G14" s="198"/>
      <c r="H14" s="4"/>
      <c r="I14" s="199"/>
      <c r="J14" s="33"/>
      <c r="K14" s="150"/>
      <c r="L14" s="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Z14" s="20"/>
      <c r="AA14" s="1"/>
    </row>
    <row r="15" spans="1:27" s="24" customFormat="1" ht="17.25" customHeight="1" x14ac:dyDescent="0.2">
      <c r="A15" s="20"/>
      <c r="B15" s="75">
        <f>B13+1</f>
        <v>5</v>
      </c>
      <c r="C15" s="26" t="s">
        <v>252</v>
      </c>
      <c r="D15" s="27"/>
      <c r="E15" s="27"/>
      <c r="F15" s="27"/>
      <c r="G15" s="28"/>
      <c r="H15" s="4"/>
      <c r="I15" s="70" t="s">
        <v>121</v>
      </c>
      <c r="J15" s="33"/>
      <c r="K15" s="258">
        <f>M15+NPV('1.Input'!$I$13,N15:X15)</f>
        <v>0</v>
      </c>
      <c r="L15" s="33"/>
      <c r="M15" s="61">
        <f>-('3.Inv&amp;Reinv'!N18+'3.Inv&amp;Reinv'!Q18-'3.Inv&amp;Reinv'!N14-'3.Inv&amp;Reinv'!Q14)</f>
        <v>0</v>
      </c>
      <c r="N15" s="61">
        <f>-('3.Inv&amp;Reinv'!O18+'3.Inv&amp;Reinv'!R18-'3.Inv&amp;Reinv'!O14-'3.Inv&amp;Reinv'!R14)</f>
        <v>0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Z15" s="20"/>
      <c r="AA15" s="1"/>
    </row>
    <row r="16" spans="1:27" s="4" customFormat="1" ht="9" customHeight="1" x14ac:dyDescent="0.2">
      <c r="A16" s="246"/>
      <c r="B16" s="75"/>
      <c r="C16" s="198"/>
      <c r="D16" s="198"/>
      <c r="E16" s="198"/>
      <c r="F16" s="198"/>
      <c r="G16" s="198"/>
      <c r="I16" s="199"/>
      <c r="J16" s="33"/>
      <c r="K16" s="150"/>
      <c r="L16" s="33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Z16" s="246"/>
      <c r="AA16" s="248"/>
    </row>
    <row r="17" spans="1:27" s="24" customFormat="1" ht="17.25" customHeight="1" x14ac:dyDescent="0.2">
      <c r="A17" s="20"/>
      <c r="B17" s="75">
        <f>B15+1</f>
        <v>6</v>
      </c>
      <c r="C17" s="26" t="s">
        <v>257</v>
      </c>
      <c r="D17" s="27"/>
      <c r="E17" s="27"/>
      <c r="F17" s="27"/>
      <c r="G17" s="28"/>
      <c r="H17" s="4"/>
      <c r="I17" s="70" t="s">
        <v>105</v>
      </c>
      <c r="J17" s="33"/>
      <c r="K17" s="258">
        <f>'3.Inv&amp;Reinv'!M43</f>
        <v>0</v>
      </c>
      <c r="L17" s="33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Z17" s="20"/>
      <c r="AA17" s="1"/>
    </row>
    <row r="18" spans="1:27" s="4" customFormat="1" ht="8.25" customHeight="1" x14ac:dyDescent="0.2">
      <c r="A18" s="246"/>
      <c r="B18" s="75"/>
      <c r="C18" s="27"/>
      <c r="D18" s="27"/>
      <c r="E18" s="27"/>
      <c r="F18" s="27"/>
      <c r="G18" s="27"/>
      <c r="I18" s="199"/>
      <c r="J18" s="33"/>
      <c r="K18" s="150"/>
      <c r="L18" s="33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Z18" s="246"/>
      <c r="AA18" s="248"/>
    </row>
    <row r="19" spans="1:27" s="24" customFormat="1" x14ac:dyDescent="0.2">
      <c r="A19" s="20"/>
      <c r="B19" s="75">
        <f>B17+1</f>
        <v>7</v>
      </c>
      <c r="C19" s="31" t="s">
        <v>255</v>
      </c>
      <c r="D19" s="31"/>
      <c r="E19" s="31"/>
      <c r="F19" s="31"/>
      <c r="G19" s="31"/>
      <c r="H19" s="4"/>
      <c r="I19" s="70" t="s">
        <v>18</v>
      </c>
      <c r="J19" s="33"/>
      <c r="K19" s="259">
        <f>'1.Input'!I17</f>
        <v>0.8</v>
      </c>
      <c r="L19" s="33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Z19" s="20"/>
      <c r="AA19" s="1"/>
    </row>
    <row r="20" spans="1:27" s="4" customFormat="1" ht="12.75" customHeight="1" x14ac:dyDescent="0.2">
      <c r="A20" s="246"/>
      <c r="B20" s="75"/>
      <c r="C20" s="27"/>
      <c r="D20" s="27"/>
      <c r="E20" s="27"/>
      <c r="F20" s="27"/>
      <c r="G20" s="27"/>
      <c r="I20" s="199"/>
      <c r="J20" s="33"/>
      <c r="K20" s="150"/>
      <c r="L20" s="33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Z20" s="246"/>
      <c r="AA20" s="248"/>
    </row>
    <row r="21" spans="1:27" s="24" customFormat="1" x14ac:dyDescent="0.2">
      <c r="A21" s="20"/>
      <c r="B21" s="75">
        <f>B19+1</f>
        <v>8</v>
      </c>
      <c r="C21" s="31" t="s">
        <v>254</v>
      </c>
      <c r="D21" s="31"/>
      <c r="E21" s="31"/>
      <c r="F21" s="31"/>
      <c r="G21" s="31"/>
      <c r="H21" s="4"/>
      <c r="I21" s="70" t="s">
        <v>105</v>
      </c>
      <c r="J21" s="33"/>
      <c r="K21" s="258">
        <f>K17*K19</f>
        <v>0</v>
      </c>
      <c r="L21" s="33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Z21" s="20"/>
      <c r="AA21" s="1"/>
    </row>
    <row r="22" spans="1:27" s="4" customFormat="1" ht="7.5" customHeight="1" x14ac:dyDescent="0.2">
      <c r="A22" s="246"/>
      <c r="B22" s="75"/>
      <c r="C22" s="198"/>
      <c r="D22" s="198"/>
      <c r="E22" s="198"/>
      <c r="F22" s="198"/>
      <c r="G22" s="198"/>
      <c r="I22" s="199"/>
      <c r="J22" s="33"/>
      <c r="K22" s="150"/>
      <c r="L22" s="33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Z22" s="246"/>
      <c r="AA22" s="248"/>
    </row>
    <row r="23" spans="1:27" s="24" customFormat="1" ht="22.5" customHeight="1" x14ac:dyDescent="0.2">
      <c r="A23" s="20"/>
      <c r="B23" s="75">
        <f>B21+1</f>
        <v>9</v>
      </c>
      <c r="C23" s="156" t="s">
        <v>256</v>
      </c>
      <c r="D23" s="157"/>
      <c r="E23" s="157"/>
      <c r="F23" s="157"/>
      <c r="G23" s="158"/>
      <c r="H23" s="79"/>
      <c r="I23" s="80" t="s">
        <v>105</v>
      </c>
      <c r="J23" s="33"/>
      <c r="K23" s="258">
        <f>K21*'6.Surse de finantare'!F8</f>
        <v>0</v>
      </c>
      <c r="L23" s="33"/>
      <c r="M23" s="135"/>
      <c r="N23" s="135"/>
      <c r="O23" s="243"/>
      <c r="P23" s="135"/>
      <c r="Q23" s="135"/>
      <c r="R23" s="135"/>
      <c r="S23" s="135"/>
      <c r="T23" s="135"/>
      <c r="U23" s="135"/>
      <c r="V23" s="135"/>
      <c r="W23" s="135"/>
      <c r="X23" s="135"/>
      <c r="Z23" s="20"/>
      <c r="AA23" s="1"/>
    </row>
    <row r="24" spans="1:27" s="24" customFormat="1" ht="24" customHeight="1" x14ac:dyDescent="0.2">
      <c r="A24" s="20"/>
      <c r="B24" s="75"/>
      <c r="C24" s="55"/>
      <c r="D24" s="55"/>
      <c r="E24" s="55"/>
      <c r="F24" s="55"/>
      <c r="G24" s="55"/>
      <c r="H24" s="4"/>
      <c r="I24" s="33"/>
      <c r="J24" s="33"/>
      <c r="K24" s="33"/>
      <c r="L24" s="33"/>
      <c r="M24" s="4"/>
      <c r="N24" s="4"/>
      <c r="O24" s="4"/>
      <c r="Z24" s="20"/>
      <c r="AA24" s="1"/>
    </row>
    <row r="25" spans="1:27" s="24" customFormat="1" ht="21" customHeight="1" x14ac:dyDescent="0.2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1"/>
    </row>
    <row r="26" spans="1:27" ht="15.75" thickBot="1" x14ac:dyDescent="0.25">
      <c r="A26" s="20"/>
      <c r="B26" s="21"/>
      <c r="C26" s="22" t="s">
        <v>258</v>
      </c>
      <c r="D26" s="22"/>
      <c r="E26" s="22"/>
      <c r="F26" s="22"/>
      <c r="G26" s="22"/>
      <c r="H26" s="22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7" x14ac:dyDescent="0.2">
      <c r="A27" s="20"/>
      <c r="C27" s="23"/>
      <c r="D27" s="23"/>
      <c r="E27" s="23"/>
      <c r="F27" s="23"/>
      <c r="G27" s="23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Z27" s="20"/>
    </row>
    <row r="28" spans="1:27" x14ac:dyDescent="0.2">
      <c r="A28" s="20"/>
      <c r="B28" s="75">
        <f>B23+1</f>
        <v>10</v>
      </c>
      <c r="C28" s="26" t="str">
        <f>C10</f>
        <v>Venituri incrementale</v>
      </c>
      <c r="D28" s="27"/>
      <c r="E28" s="27"/>
      <c r="F28" s="27"/>
      <c r="G28" s="28"/>
      <c r="H28" s="4"/>
      <c r="I28" s="70" t="s">
        <v>121</v>
      </c>
      <c r="J28" s="4"/>
      <c r="K28" s="151"/>
      <c r="L28" s="151"/>
      <c r="M28" s="186">
        <f>M10</f>
        <v>0</v>
      </c>
      <c r="N28" s="186">
        <f t="shared" ref="N28:W28" si="2">N10</f>
        <v>0</v>
      </c>
      <c r="O28" s="186">
        <f t="shared" si="2"/>
        <v>0</v>
      </c>
      <c r="P28" s="186">
        <f t="shared" si="2"/>
        <v>0</v>
      </c>
      <c r="Q28" s="186">
        <f t="shared" si="2"/>
        <v>0</v>
      </c>
      <c r="R28" s="186">
        <f t="shared" si="2"/>
        <v>0</v>
      </c>
      <c r="S28" s="186">
        <f t="shared" si="2"/>
        <v>0</v>
      </c>
      <c r="T28" s="186">
        <f t="shared" si="2"/>
        <v>0</v>
      </c>
      <c r="U28" s="186">
        <f t="shared" si="2"/>
        <v>0</v>
      </c>
      <c r="V28" s="186">
        <f t="shared" si="2"/>
        <v>0</v>
      </c>
      <c r="W28" s="186">
        <f t="shared" si="2"/>
        <v>0</v>
      </c>
      <c r="X28" s="186">
        <f>X10</f>
        <v>0</v>
      </c>
      <c r="Z28" s="20"/>
    </row>
    <row r="29" spans="1:27" ht="15" customHeight="1" x14ac:dyDescent="0.25">
      <c r="A29" s="76"/>
      <c r="B29" s="75">
        <f>B28+1</f>
        <v>11</v>
      </c>
      <c r="C29" s="26" t="str">
        <f t="shared" ref="C29:C31" si="3">C11</f>
        <v>Costuri incrementale</v>
      </c>
      <c r="D29" s="27"/>
      <c r="E29" s="27"/>
      <c r="F29" s="27"/>
      <c r="G29" s="28"/>
      <c r="H29" s="79"/>
      <c r="I29" s="70" t="s">
        <v>121</v>
      </c>
      <c r="J29" s="81"/>
      <c r="K29" s="152"/>
      <c r="L29" s="152"/>
      <c r="M29" s="186">
        <f t="shared" ref="M29:W30" si="4">M11</f>
        <v>0</v>
      </c>
      <c r="N29" s="186">
        <f t="shared" si="4"/>
        <v>0</v>
      </c>
      <c r="O29" s="186">
        <f t="shared" si="4"/>
        <v>0</v>
      </c>
      <c r="P29" s="186">
        <f t="shared" si="4"/>
        <v>0</v>
      </c>
      <c r="Q29" s="186">
        <f t="shared" si="4"/>
        <v>0</v>
      </c>
      <c r="R29" s="186">
        <f t="shared" si="4"/>
        <v>0</v>
      </c>
      <c r="S29" s="186">
        <f t="shared" si="4"/>
        <v>0</v>
      </c>
      <c r="T29" s="186">
        <f t="shared" si="4"/>
        <v>0</v>
      </c>
      <c r="U29" s="186">
        <f t="shared" si="4"/>
        <v>0</v>
      </c>
      <c r="V29" s="186">
        <f t="shared" si="4"/>
        <v>0</v>
      </c>
      <c r="W29" s="186">
        <f t="shared" si="4"/>
        <v>0</v>
      </c>
      <c r="X29" s="186">
        <f t="shared" ref="X29" si="5">X11</f>
        <v>0</v>
      </c>
      <c r="Z29" s="20"/>
    </row>
    <row r="30" spans="1:27" ht="14.25" customHeight="1" x14ac:dyDescent="0.2">
      <c r="A30" s="20"/>
      <c r="B30" s="75">
        <f t="shared" ref="B30:B31" si="6">B29+1</f>
        <v>12</v>
      </c>
      <c r="C30" s="26" t="str">
        <f t="shared" si="3"/>
        <v>Reinvestitii</v>
      </c>
      <c r="D30" s="27"/>
      <c r="E30" s="27"/>
      <c r="F30" s="27"/>
      <c r="G30" s="28"/>
      <c r="H30" s="4"/>
      <c r="I30" s="70" t="s">
        <v>121</v>
      </c>
      <c r="J30" s="33"/>
      <c r="K30" s="150"/>
      <c r="L30" s="150"/>
      <c r="M30" s="186">
        <f t="shared" si="4"/>
        <v>0</v>
      </c>
      <c r="N30" s="186">
        <f t="shared" si="4"/>
        <v>0</v>
      </c>
      <c r="O30" s="186">
        <f t="shared" si="4"/>
        <v>0</v>
      </c>
      <c r="P30" s="186">
        <f t="shared" si="4"/>
        <v>0</v>
      </c>
      <c r="Q30" s="186">
        <f t="shared" si="4"/>
        <v>0</v>
      </c>
      <c r="R30" s="186">
        <f t="shared" si="4"/>
        <v>0</v>
      </c>
      <c r="S30" s="186">
        <f t="shared" si="4"/>
        <v>0</v>
      </c>
      <c r="T30" s="186">
        <f t="shared" si="4"/>
        <v>0</v>
      </c>
      <c r="U30" s="186">
        <f t="shared" si="4"/>
        <v>0</v>
      </c>
      <c r="V30" s="186">
        <f t="shared" si="4"/>
        <v>0</v>
      </c>
      <c r="W30" s="186">
        <f t="shared" si="4"/>
        <v>0</v>
      </c>
      <c r="X30" s="186">
        <f t="shared" ref="X30" si="7">X12</f>
        <v>0</v>
      </c>
      <c r="Z30" s="20"/>
    </row>
    <row r="31" spans="1:27" ht="14.25" customHeight="1" x14ac:dyDescent="0.2">
      <c r="A31" s="20"/>
      <c r="B31" s="75">
        <f t="shared" si="6"/>
        <v>13</v>
      </c>
      <c r="C31" s="51" t="str">
        <f t="shared" si="3"/>
        <v>Venituri nete actualizate</v>
      </c>
      <c r="D31" s="52"/>
      <c r="E31" s="52"/>
      <c r="F31" s="52"/>
      <c r="G31" s="53"/>
      <c r="H31" s="4"/>
      <c r="I31" s="80" t="s">
        <v>121</v>
      </c>
      <c r="J31" s="33"/>
      <c r="K31" s="150"/>
      <c r="L31" s="150"/>
      <c r="M31" s="62">
        <f t="shared" ref="M31:W31" si="8">SUM(M28:M30)</f>
        <v>0</v>
      </c>
      <c r="N31" s="62">
        <f t="shared" si="8"/>
        <v>0</v>
      </c>
      <c r="O31" s="62">
        <f t="shared" si="8"/>
        <v>0</v>
      </c>
      <c r="P31" s="62">
        <f t="shared" si="8"/>
        <v>0</v>
      </c>
      <c r="Q31" s="62">
        <f t="shared" si="8"/>
        <v>0</v>
      </c>
      <c r="R31" s="62">
        <f t="shared" si="8"/>
        <v>0</v>
      </c>
      <c r="S31" s="62">
        <f t="shared" si="8"/>
        <v>0</v>
      </c>
      <c r="T31" s="62">
        <f t="shared" si="8"/>
        <v>0</v>
      </c>
      <c r="U31" s="62">
        <f t="shared" si="8"/>
        <v>0</v>
      </c>
      <c r="V31" s="62">
        <f t="shared" si="8"/>
        <v>0</v>
      </c>
      <c r="W31" s="62">
        <f t="shared" si="8"/>
        <v>0</v>
      </c>
      <c r="X31" s="62">
        <f>SUM(X28:X30)</f>
        <v>0</v>
      </c>
      <c r="Z31" s="20"/>
    </row>
    <row r="32" spans="1:27" ht="8.25" customHeight="1" x14ac:dyDescent="0.2">
      <c r="A32" s="20"/>
      <c r="B32" s="75"/>
      <c r="C32" s="198"/>
      <c r="D32" s="198"/>
      <c r="E32" s="198"/>
      <c r="F32" s="198"/>
      <c r="G32" s="198"/>
      <c r="H32" s="4"/>
      <c r="I32" s="199"/>
      <c r="J32" s="33"/>
      <c r="K32" s="150"/>
      <c r="L32" s="150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Z32" s="20"/>
    </row>
    <row r="33" spans="1:26" ht="14.25" customHeight="1" x14ac:dyDescent="0.2">
      <c r="A33" s="20"/>
      <c r="B33" s="75">
        <f>B31+1</f>
        <v>14</v>
      </c>
      <c r="C33" s="26" t="s">
        <v>252</v>
      </c>
      <c r="D33" s="27"/>
      <c r="E33" s="27"/>
      <c r="F33" s="27"/>
      <c r="G33" s="28"/>
      <c r="H33" s="4"/>
      <c r="I33" s="70" t="s">
        <v>121</v>
      </c>
      <c r="J33" s="33"/>
      <c r="K33" s="150"/>
      <c r="L33" s="150"/>
      <c r="M33" s="61">
        <f>M15</f>
        <v>0</v>
      </c>
      <c r="N33" s="61">
        <f t="shared" ref="N33:X33" si="9">N15</f>
        <v>0</v>
      </c>
      <c r="O33" s="61">
        <f t="shared" si="9"/>
        <v>0</v>
      </c>
      <c r="P33" s="61">
        <f t="shared" si="9"/>
        <v>0</v>
      </c>
      <c r="Q33" s="61">
        <f t="shared" si="9"/>
        <v>0</v>
      </c>
      <c r="R33" s="61">
        <f t="shared" si="9"/>
        <v>0</v>
      </c>
      <c r="S33" s="61">
        <f t="shared" si="9"/>
        <v>0</v>
      </c>
      <c r="T33" s="61">
        <f t="shared" si="9"/>
        <v>0</v>
      </c>
      <c r="U33" s="61">
        <f t="shared" si="9"/>
        <v>0</v>
      </c>
      <c r="V33" s="61">
        <f t="shared" si="9"/>
        <v>0</v>
      </c>
      <c r="W33" s="61">
        <f t="shared" si="9"/>
        <v>0</v>
      </c>
      <c r="X33" s="61">
        <f t="shared" si="9"/>
        <v>0</v>
      </c>
      <c r="Z33" s="20"/>
    </row>
    <row r="34" spans="1:26" s="248" customFormat="1" ht="10.5" customHeight="1" x14ac:dyDescent="0.2">
      <c r="A34" s="246"/>
      <c r="B34" s="75"/>
      <c r="C34" s="27"/>
      <c r="D34" s="27"/>
      <c r="E34" s="27"/>
      <c r="F34" s="27"/>
      <c r="G34" s="27"/>
      <c r="H34" s="4"/>
      <c r="I34" s="199"/>
      <c r="J34" s="33"/>
      <c r="K34" s="150"/>
      <c r="L34" s="150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Z34" s="246"/>
    </row>
    <row r="35" spans="1:26" s="84" customFormat="1" ht="15" x14ac:dyDescent="0.25">
      <c r="A35" s="76"/>
      <c r="B35" s="77">
        <f>B33+1</f>
        <v>15</v>
      </c>
      <c r="C35" s="78" t="s">
        <v>259</v>
      </c>
      <c r="D35" s="78"/>
      <c r="E35" s="78"/>
      <c r="F35" s="78"/>
      <c r="G35" s="78"/>
      <c r="H35" s="79"/>
      <c r="I35" s="80" t="s">
        <v>121</v>
      </c>
      <c r="J35" s="81"/>
      <c r="K35" s="152"/>
      <c r="L35" s="152"/>
      <c r="M35" s="62">
        <f>M31+M33</f>
        <v>0</v>
      </c>
      <c r="N35" s="62">
        <f t="shared" ref="N35:X35" si="10">N31+N33</f>
        <v>0</v>
      </c>
      <c r="O35" s="62">
        <f t="shared" si="10"/>
        <v>0</v>
      </c>
      <c r="P35" s="62">
        <f t="shared" si="10"/>
        <v>0</v>
      </c>
      <c r="Q35" s="62">
        <f t="shared" si="10"/>
        <v>0</v>
      </c>
      <c r="R35" s="62">
        <f t="shared" si="10"/>
        <v>0</v>
      </c>
      <c r="S35" s="62">
        <f t="shared" si="10"/>
        <v>0</v>
      </c>
      <c r="T35" s="62">
        <f t="shared" si="10"/>
        <v>0</v>
      </c>
      <c r="U35" s="62">
        <f t="shared" si="10"/>
        <v>0</v>
      </c>
      <c r="V35" s="62">
        <f t="shared" si="10"/>
        <v>0</v>
      </c>
      <c r="W35" s="62">
        <f t="shared" si="10"/>
        <v>0</v>
      </c>
      <c r="X35" s="62">
        <f t="shared" si="10"/>
        <v>0</v>
      </c>
      <c r="Z35" s="76"/>
    </row>
    <row r="36" spans="1:26" s="248" customFormat="1" x14ac:dyDescent="0.2">
      <c r="A36" s="246"/>
      <c r="B36" s="75"/>
      <c r="C36" s="27"/>
      <c r="D36" s="27"/>
      <c r="E36" s="27"/>
      <c r="F36" s="27"/>
      <c r="G36" s="27"/>
      <c r="H36" s="4"/>
      <c r="I36" s="199"/>
      <c r="J36" s="33"/>
      <c r="K36" s="150"/>
      <c r="L36" s="15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Z36" s="246"/>
    </row>
    <row r="37" spans="1:26" x14ac:dyDescent="0.2">
      <c r="A37" s="20"/>
      <c r="B37" s="75">
        <f>B35+1</f>
        <v>16</v>
      </c>
      <c r="C37" s="78" t="s">
        <v>260</v>
      </c>
      <c r="D37" s="78"/>
      <c r="E37" s="78"/>
      <c r="F37" s="78"/>
      <c r="G37" s="78"/>
      <c r="H37" s="4"/>
      <c r="I37" s="80" t="s">
        <v>18</v>
      </c>
      <c r="J37" s="33"/>
      <c r="K37" s="261" t="str">
        <f>IFERROR(IRR(M35:X35),"")</f>
        <v/>
      </c>
      <c r="L37" s="150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Z37" s="20"/>
    </row>
    <row r="38" spans="1:26" x14ac:dyDescent="0.2">
      <c r="A38" s="20"/>
      <c r="B38" s="75">
        <f t="shared" ref="B38" si="11">B37+1</f>
        <v>17</v>
      </c>
      <c r="C38" s="78" t="s">
        <v>261</v>
      </c>
      <c r="D38" s="78"/>
      <c r="E38" s="78"/>
      <c r="F38" s="78"/>
      <c r="G38" s="78"/>
      <c r="H38" s="4"/>
      <c r="I38" s="80" t="s">
        <v>105</v>
      </c>
      <c r="J38" s="33"/>
      <c r="K38" s="263">
        <f>M35+NPV('1.Input'!$I$13,'5.IRR+FG'!N35:X35)</f>
        <v>0</v>
      </c>
      <c r="L38" s="150"/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Z38" s="20"/>
    </row>
    <row r="39" spans="1:26" x14ac:dyDescent="0.2">
      <c r="A39" s="20"/>
      <c r="B39" s="75"/>
      <c r="C39" s="55"/>
      <c r="D39" s="55"/>
      <c r="E39" s="55"/>
      <c r="F39" s="55"/>
      <c r="G39" s="55"/>
      <c r="H39" s="4"/>
      <c r="I39" s="107"/>
      <c r="J39" s="33"/>
      <c r="K39" s="150"/>
      <c r="L39" s="150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Z39" s="20"/>
    </row>
    <row r="40" spans="1:26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0"/>
      <c r="Z40" s="20"/>
    </row>
    <row r="41" spans="1:26" ht="15.75" thickBot="1" x14ac:dyDescent="0.25">
      <c r="A41" s="20"/>
      <c r="B41" s="21"/>
      <c r="C41" s="22" t="s">
        <v>262</v>
      </c>
      <c r="D41" s="22"/>
      <c r="E41" s="22"/>
      <c r="F41" s="22"/>
      <c r="G41" s="22"/>
      <c r="H41" s="22"/>
      <c r="I41" s="20"/>
      <c r="J41" s="20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0"/>
      <c r="Z41" s="20"/>
    </row>
    <row r="42" spans="1:26" x14ac:dyDescent="0.2">
      <c r="A42" s="20"/>
      <c r="C42" s="23"/>
      <c r="D42" s="23"/>
      <c r="E42" s="23"/>
      <c r="F42" s="23"/>
      <c r="G42" s="23"/>
      <c r="H42" s="24"/>
      <c r="I42" s="24"/>
      <c r="J42" s="24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Z42" s="20"/>
    </row>
    <row r="43" spans="1:26" x14ac:dyDescent="0.2">
      <c r="A43" s="20"/>
      <c r="B43" s="75">
        <f>B38+1</f>
        <v>18</v>
      </c>
      <c r="C43" s="26" t="str">
        <f>C28</f>
        <v>Venituri incrementale</v>
      </c>
      <c r="D43" s="27"/>
      <c r="E43" s="27"/>
      <c r="F43" s="27"/>
      <c r="G43" s="28"/>
      <c r="H43" s="4"/>
      <c r="I43" s="70" t="s">
        <v>121</v>
      </c>
      <c r="J43" s="4"/>
      <c r="K43" s="151"/>
      <c r="L43" s="151"/>
      <c r="M43" s="186">
        <f>M28</f>
        <v>0</v>
      </c>
      <c r="N43" s="186">
        <f t="shared" ref="N43:X43" si="12">N28</f>
        <v>0</v>
      </c>
      <c r="O43" s="186">
        <f t="shared" si="12"/>
        <v>0</v>
      </c>
      <c r="P43" s="186">
        <f t="shared" si="12"/>
        <v>0</v>
      </c>
      <c r="Q43" s="186">
        <f t="shared" si="12"/>
        <v>0</v>
      </c>
      <c r="R43" s="186">
        <f t="shared" si="12"/>
        <v>0</v>
      </c>
      <c r="S43" s="186">
        <f t="shared" si="12"/>
        <v>0</v>
      </c>
      <c r="T43" s="186">
        <f t="shared" si="12"/>
        <v>0</v>
      </c>
      <c r="U43" s="186">
        <f t="shared" si="12"/>
        <v>0</v>
      </c>
      <c r="V43" s="186">
        <f t="shared" si="12"/>
        <v>0</v>
      </c>
      <c r="W43" s="186">
        <f t="shared" si="12"/>
        <v>0</v>
      </c>
      <c r="X43" s="186">
        <f t="shared" si="12"/>
        <v>0</v>
      </c>
      <c r="Z43" s="20"/>
    </row>
    <row r="44" spans="1:26" ht="15" customHeight="1" x14ac:dyDescent="0.25">
      <c r="A44" s="76"/>
      <c r="B44" s="75">
        <f>B43+1</f>
        <v>19</v>
      </c>
      <c r="C44" s="26" t="str">
        <f t="shared" ref="C44:C46" si="13">C29</f>
        <v>Costuri incrementale</v>
      </c>
      <c r="D44" s="27"/>
      <c r="E44" s="27"/>
      <c r="F44" s="27"/>
      <c r="G44" s="28"/>
      <c r="H44" s="79"/>
      <c r="I44" s="70" t="s">
        <v>121</v>
      </c>
      <c r="J44" s="81"/>
      <c r="K44" s="152"/>
      <c r="L44" s="152"/>
      <c r="M44" s="186">
        <f t="shared" ref="M44:X45" si="14">M29</f>
        <v>0</v>
      </c>
      <c r="N44" s="186">
        <f t="shared" si="14"/>
        <v>0</v>
      </c>
      <c r="O44" s="186">
        <f t="shared" si="14"/>
        <v>0</v>
      </c>
      <c r="P44" s="186">
        <f t="shared" si="14"/>
        <v>0</v>
      </c>
      <c r="Q44" s="186">
        <f t="shared" si="14"/>
        <v>0</v>
      </c>
      <c r="R44" s="186">
        <f t="shared" si="14"/>
        <v>0</v>
      </c>
      <c r="S44" s="186">
        <f t="shared" si="14"/>
        <v>0</v>
      </c>
      <c r="T44" s="186">
        <f t="shared" si="14"/>
        <v>0</v>
      </c>
      <c r="U44" s="186">
        <f t="shared" si="14"/>
        <v>0</v>
      </c>
      <c r="V44" s="186">
        <f t="shared" si="14"/>
        <v>0</v>
      </c>
      <c r="W44" s="186">
        <f t="shared" si="14"/>
        <v>0</v>
      </c>
      <c r="X44" s="186">
        <f t="shared" si="14"/>
        <v>0</v>
      </c>
      <c r="Z44" s="20"/>
    </row>
    <row r="45" spans="1:26" x14ac:dyDescent="0.2">
      <c r="A45" s="20"/>
      <c r="B45" s="75">
        <f t="shared" ref="B45:B46" si="15">B44+1</f>
        <v>20</v>
      </c>
      <c r="C45" s="26" t="str">
        <f t="shared" si="13"/>
        <v>Reinvestitii</v>
      </c>
      <c r="D45" s="27"/>
      <c r="E45" s="27"/>
      <c r="F45" s="27"/>
      <c r="G45" s="28"/>
      <c r="H45" s="4"/>
      <c r="I45" s="70" t="s">
        <v>121</v>
      </c>
      <c r="J45" s="33"/>
      <c r="K45" s="150"/>
      <c r="L45" s="150"/>
      <c r="M45" s="186">
        <f t="shared" si="14"/>
        <v>0</v>
      </c>
      <c r="N45" s="186">
        <f t="shared" si="14"/>
        <v>0</v>
      </c>
      <c r="O45" s="186">
        <f t="shared" si="14"/>
        <v>0</v>
      </c>
      <c r="P45" s="186">
        <f t="shared" si="14"/>
        <v>0</v>
      </c>
      <c r="Q45" s="186">
        <f t="shared" si="14"/>
        <v>0</v>
      </c>
      <c r="R45" s="186">
        <f t="shared" si="14"/>
        <v>0</v>
      </c>
      <c r="S45" s="186">
        <f t="shared" si="14"/>
        <v>0</v>
      </c>
      <c r="T45" s="186">
        <f t="shared" si="14"/>
        <v>0</v>
      </c>
      <c r="U45" s="186">
        <f t="shared" si="14"/>
        <v>0</v>
      </c>
      <c r="V45" s="186">
        <f t="shared" si="14"/>
        <v>0</v>
      </c>
      <c r="W45" s="186">
        <f t="shared" si="14"/>
        <v>0</v>
      </c>
      <c r="X45" s="186">
        <f t="shared" si="14"/>
        <v>0</v>
      </c>
      <c r="Z45" s="20"/>
    </row>
    <row r="46" spans="1:26" ht="14.25" customHeight="1" x14ac:dyDescent="0.2">
      <c r="A46" s="20"/>
      <c r="B46" s="75">
        <f t="shared" si="15"/>
        <v>21</v>
      </c>
      <c r="C46" s="51" t="str">
        <f t="shared" si="13"/>
        <v>Venituri nete actualizate</v>
      </c>
      <c r="D46" s="52"/>
      <c r="E46" s="52"/>
      <c r="F46" s="52"/>
      <c r="G46" s="53"/>
      <c r="H46" s="4"/>
      <c r="I46" s="80" t="s">
        <v>121</v>
      </c>
      <c r="J46" s="33"/>
      <c r="K46" s="150"/>
      <c r="L46" s="150"/>
      <c r="M46" s="62">
        <f t="shared" ref="M46" si="16">SUM(M43:M45)</f>
        <v>0</v>
      </c>
      <c r="N46" s="62">
        <f t="shared" ref="N46" si="17">SUM(N43:N45)</f>
        <v>0</v>
      </c>
      <c r="O46" s="62">
        <f t="shared" ref="O46" si="18">SUM(O43:O45)</f>
        <v>0</v>
      </c>
      <c r="P46" s="62">
        <f t="shared" ref="P46" si="19">SUM(P43:P45)</f>
        <v>0</v>
      </c>
      <c r="Q46" s="62">
        <f t="shared" ref="Q46" si="20">SUM(Q43:Q45)</f>
        <v>0</v>
      </c>
      <c r="R46" s="62">
        <f t="shared" ref="R46" si="21">SUM(R43:R45)</f>
        <v>0</v>
      </c>
      <c r="S46" s="62">
        <f t="shared" ref="S46" si="22">SUM(S43:S45)</f>
        <v>0</v>
      </c>
      <c r="T46" s="62">
        <f t="shared" ref="T46" si="23">SUM(T43:T45)</f>
        <v>0</v>
      </c>
      <c r="U46" s="62">
        <f t="shared" ref="U46" si="24">SUM(U43:U45)</f>
        <v>0</v>
      </c>
      <c r="V46" s="62">
        <f t="shared" ref="V46" si="25">SUM(V43:V45)</f>
        <v>0</v>
      </c>
      <c r="W46" s="62">
        <f t="shared" ref="W46" si="26">SUM(W43:W45)</f>
        <v>0</v>
      </c>
      <c r="X46" s="62">
        <f>SUM(X43:X45)</f>
        <v>0</v>
      </c>
      <c r="Z46" s="20"/>
    </row>
    <row r="47" spans="1:26" x14ac:dyDescent="0.2">
      <c r="A47" s="20"/>
      <c r="B47" s="75"/>
      <c r="C47" s="198"/>
      <c r="D47" s="198"/>
      <c r="E47" s="198"/>
      <c r="F47" s="198"/>
      <c r="G47" s="198"/>
      <c r="H47" s="4"/>
      <c r="I47" s="199"/>
      <c r="J47" s="33"/>
      <c r="K47" s="33"/>
      <c r="L47" s="33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Z47" s="20"/>
    </row>
    <row r="48" spans="1:26" x14ac:dyDescent="0.2">
      <c r="A48" s="20"/>
      <c r="B48" s="75">
        <f>B46+1</f>
        <v>22</v>
      </c>
      <c r="C48" s="26" t="s">
        <v>264</v>
      </c>
      <c r="D48" s="27"/>
      <c r="E48" s="27"/>
      <c r="F48" s="27"/>
      <c r="G48" s="28"/>
      <c r="H48" s="4"/>
      <c r="I48" s="70" t="s">
        <v>121</v>
      </c>
      <c r="J48" s="33"/>
      <c r="K48" s="33" t="s">
        <v>361</v>
      </c>
      <c r="L48" s="33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Z48" s="20"/>
    </row>
    <row r="49" spans="1:26" x14ac:dyDescent="0.2">
      <c r="A49" s="20"/>
      <c r="B49" s="75">
        <f>B48+1</f>
        <v>23</v>
      </c>
      <c r="C49" s="26" t="s">
        <v>263</v>
      </c>
      <c r="D49" s="27"/>
      <c r="E49" s="27"/>
      <c r="F49" s="27"/>
      <c r="G49" s="28"/>
      <c r="H49" s="4"/>
      <c r="I49" s="70" t="s">
        <v>121</v>
      </c>
      <c r="J49" s="33"/>
      <c r="K49" s="33" t="s">
        <v>361</v>
      </c>
      <c r="L49" s="33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Z49" s="20"/>
    </row>
    <row r="50" spans="1:26" x14ac:dyDescent="0.2">
      <c r="A50" s="20"/>
      <c r="B50" s="75">
        <f t="shared" ref="B50" si="27">B49+1</f>
        <v>24</v>
      </c>
      <c r="C50" s="26" t="s">
        <v>265</v>
      </c>
      <c r="D50" s="27"/>
      <c r="E50" s="27"/>
      <c r="F50" s="27"/>
      <c r="G50" s="28"/>
      <c r="H50" s="4"/>
      <c r="I50" s="70" t="s">
        <v>121</v>
      </c>
      <c r="J50" s="33"/>
      <c r="K50" s="33"/>
      <c r="L50" s="33"/>
      <c r="M50" s="61">
        <f>IFERROR(-(('6.Surse de finantare'!$F$10+'6.Surse de finantare'!$F$13+'6.Surse de finantare'!$E$16)*'3.Inv&amp;Reinv'!N18/'3.Inv&amp;Reinv'!$M$18+'3.Inv&amp;Reinv'!Q18),0)</f>
        <v>0</v>
      </c>
      <c r="N50" s="61">
        <f>IFERROR(-(('6.Surse de finantare'!$F$10+'6.Surse de finantare'!$F$13+'6.Surse de finantare'!$E$16)*'3.Inv&amp;Reinv'!O18/'3.Inv&amp;Reinv'!$M$18+'3.Inv&amp;Reinv'!R18),0)</f>
        <v>0</v>
      </c>
      <c r="O50" s="61"/>
      <c r="P50" s="61"/>
      <c r="Q50" s="61"/>
      <c r="R50" s="61"/>
      <c r="S50" s="61"/>
      <c r="T50" s="61"/>
      <c r="U50" s="61"/>
      <c r="V50" s="61"/>
      <c r="W50" s="61"/>
      <c r="X50" s="61"/>
      <c r="Z50" s="20"/>
    </row>
    <row r="51" spans="1:26" x14ac:dyDescent="0.2">
      <c r="A51" s="246"/>
      <c r="B51" s="75"/>
      <c r="C51" s="27"/>
      <c r="D51" s="27"/>
      <c r="E51" s="27"/>
      <c r="F51" s="27"/>
      <c r="G51" s="27"/>
      <c r="H51" s="4"/>
      <c r="I51" s="199"/>
      <c r="J51" s="33"/>
      <c r="K51" s="33"/>
      <c r="L51" s="33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48"/>
      <c r="Z51" s="246"/>
    </row>
    <row r="52" spans="1:26" ht="15" x14ac:dyDescent="0.25">
      <c r="A52" s="76"/>
      <c r="B52" s="77">
        <f>B48+1</f>
        <v>23</v>
      </c>
      <c r="C52" s="78" t="s">
        <v>259</v>
      </c>
      <c r="D52" s="78"/>
      <c r="E52" s="78"/>
      <c r="F52" s="78"/>
      <c r="G52" s="78"/>
      <c r="H52" s="79"/>
      <c r="I52" s="80" t="s">
        <v>121</v>
      </c>
      <c r="J52" s="81"/>
      <c r="K52" s="81"/>
      <c r="L52" s="81"/>
      <c r="M52" s="62">
        <f>M46+M48+M49+M50</f>
        <v>0</v>
      </c>
      <c r="N52" s="62">
        <f t="shared" ref="N52:X52" si="28">N46+N48+N49+N50</f>
        <v>0</v>
      </c>
      <c r="O52" s="62">
        <f t="shared" si="28"/>
        <v>0</v>
      </c>
      <c r="P52" s="62">
        <f t="shared" si="28"/>
        <v>0</v>
      </c>
      <c r="Q52" s="62">
        <f t="shared" si="28"/>
        <v>0</v>
      </c>
      <c r="R52" s="62">
        <f t="shared" si="28"/>
        <v>0</v>
      </c>
      <c r="S52" s="62">
        <f t="shared" si="28"/>
        <v>0</v>
      </c>
      <c r="T52" s="62">
        <f t="shared" si="28"/>
        <v>0</v>
      </c>
      <c r="U52" s="62">
        <f t="shared" si="28"/>
        <v>0</v>
      </c>
      <c r="V52" s="62">
        <f t="shared" si="28"/>
        <v>0</v>
      </c>
      <c r="W52" s="62">
        <f t="shared" si="28"/>
        <v>0</v>
      </c>
      <c r="X52" s="62">
        <f t="shared" si="28"/>
        <v>0</v>
      </c>
      <c r="Y52" s="84"/>
      <c r="Z52" s="76"/>
    </row>
    <row r="53" spans="1:26" x14ac:dyDescent="0.2">
      <c r="A53" s="246"/>
      <c r="B53" s="75"/>
      <c r="C53" s="27"/>
      <c r="D53" s="27"/>
      <c r="E53" s="27"/>
      <c r="F53" s="27"/>
      <c r="G53" s="27"/>
      <c r="H53" s="4"/>
      <c r="I53" s="199"/>
      <c r="J53" s="33"/>
      <c r="K53" s="33"/>
      <c r="L53" s="33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8"/>
      <c r="Z53" s="246"/>
    </row>
    <row r="54" spans="1:26" x14ac:dyDescent="0.2">
      <c r="A54" s="20"/>
      <c r="B54" s="75">
        <f>B52+1</f>
        <v>24</v>
      </c>
      <c r="C54" s="78" t="s">
        <v>260</v>
      </c>
      <c r="D54" s="78"/>
      <c r="E54" s="78"/>
      <c r="F54" s="78"/>
      <c r="G54" s="78"/>
      <c r="H54" s="4"/>
      <c r="I54" s="80" t="s">
        <v>18</v>
      </c>
      <c r="J54" s="33"/>
      <c r="K54" s="261" t="str">
        <f>IFERROR(IRR(M52:X52),"")</f>
        <v/>
      </c>
      <c r="L54" s="33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Z54" s="20"/>
    </row>
    <row r="55" spans="1:26" x14ac:dyDescent="0.2">
      <c r="A55" s="20"/>
      <c r="B55" s="75">
        <f t="shared" ref="B55" si="29">B54+1</f>
        <v>25</v>
      </c>
      <c r="C55" s="78" t="s">
        <v>261</v>
      </c>
      <c r="D55" s="78"/>
      <c r="E55" s="78"/>
      <c r="F55" s="78"/>
      <c r="G55" s="78"/>
      <c r="H55" s="4"/>
      <c r="I55" s="80" t="s">
        <v>105</v>
      </c>
      <c r="J55" s="33"/>
      <c r="K55" s="263">
        <f>M52+NPV('1.Input'!$I$13,'5.IRR+FG'!N52:X52)</f>
        <v>0</v>
      </c>
      <c r="L55" s="33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Z55" s="20"/>
    </row>
    <row r="56" spans="1:26" x14ac:dyDescent="0.2">
      <c r="A56" s="20"/>
      <c r="B56" s="75"/>
      <c r="C56" s="55"/>
      <c r="D56" s="55"/>
      <c r="E56" s="55"/>
      <c r="F56" s="55"/>
      <c r="G56" s="55"/>
      <c r="H56" s="4"/>
      <c r="I56" s="107"/>
      <c r="J56" s="33"/>
      <c r="K56" s="33"/>
      <c r="L56" s="33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Z56" s="20"/>
    </row>
    <row r="57" spans="1:26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5.75" thickBot="1" x14ac:dyDescent="0.25">
      <c r="A58" s="20"/>
      <c r="B58" s="21"/>
      <c r="C58" s="22" t="s">
        <v>351</v>
      </c>
      <c r="D58" s="22"/>
      <c r="E58" s="22"/>
      <c r="F58" s="22"/>
      <c r="G58" s="22"/>
      <c r="H58" s="22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x14ac:dyDescent="0.2">
      <c r="A59" s="20"/>
      <c r="C59" s="23"/>
      <c r="D59" s="23"/>
      <c r="E59" s="23"/>
      <c r="F59" s="23"/>
      <c r="G59" s="23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Z59" s="20"/>
    </row>
    <row r="60" spans="1:26" ht="14.25" customHeight="1" x14ac:dyDescent="0.2">
      <c r="A60" s="20"/>
      <c r="B60" s="75">
        <f>B55+1</f>
        <v>26</v>
      </c>
      <c r="C60" s="26" t="s">
        <v>232</v>
      </c>
      <c r="D60" s="27"/>
      <c r="E60" s="27"/>
      <c r="F60" s="27"/>
      <c r="G60" s="28"/>
      <c r="H60" s="4"/>
      <c r="I60" s="70" t="s">
        <v>121</v>
      </c>
      <c r="J60" s="4"/>
      <c r="K60" s="4"/>
      <c r="L60" s="4"/>
      <c r="M60" s="186">
        <f>'4.Incremental'!M17+'4.Incremental'!M18</f>
        <v>0</v>
      </c>
      <c r="N60" s="186">
        <f>'4.Incremental'!N17+'4.Incremental'!N18</f>
        <v>0</v>
      </c>
      <c r="O60" s="186">
        <f>'4.Incremental'!O17+'4.Incremental'!O18</f>
        <v>0</v>
      </c>
      <c r="P60" s="186">
        <f>'4.Incremental'!P17+'4.Incremental'!P18</f>
        <v>0</v>
      </c>
      <c r="Q60" s="186">
        <f>'4.Incremental'!Q17+'4.Incremental'!Q18</f>
        <v>0</v>
      </c>
      <c r="R60" s="186">
        <f>'4.Incremental'!R17+'4.Incremental'!R18</f>
        <v>0</v>
      </c>
      <c r="S60" s="186">
        <f>'4.Incremental'!S17+'4.Incremental'!S18</f>
        <v>0</v>
      </c>
      <c r="T60" s="186">
        <f>'4.Incremental'!T17+'4.Incremental'!T18</f>
        <v>0</v>
      </c>
      <c r="U60" s="186">
        <f>'4.Incremental'!U17+'4.Incremental'!U18</f>
        <v>0</v>
      </c>
      <c r="V60" s="186">
        <f>'4.Incremental'!V17+'4.Incremental'!V18</f>
        <v>0</v>
      </c>
      <c r="W60" s="186">
        <f>'4.Incremental'!W17+'4.Incremental'!W18</f>
        <v>0</v>
      </c>
      <c r="X60" s="186">
        <f>'4.Incremental'!X17+'4.Incremental'!X18</f>
        <v>0</v>
      </c>
      <c r="Z60" s="20"/>
    </row>
    <row r="61" spans="1:26" x14ac:dyDescent="0.2">
      <c r="A61" s="20"/>
      <c r="B61" s="75">
        <f>B60+1</f>
        <v>27</v>
      </c>
      <c r="C61" s="31" t="s">
        <v>234</v>
      </c>
      <c r="D61" s="31"/>
      <c r="E61" s="31"/>
      <c r="F61" s="31"/>
      <c r="G61" s="31"/>
      <c r="H61" s="4"/>
      <c r="I61" s="70" t="s">
        <v>121</v>
      </c>
      <c r="J61" s="33"/>
      <c r="K61" s="33"/>
      <c r="L61" s="33"/>
      <c r="M61" s="186">
        <f>'4.Incremental'!M19</f>
        <v>0</v>
      </c>
      <c r="N61" s="186">
        <f>'4.Incremental'!N19</f>
        <v>0</v>
      </c>
      <c r="O61" s="186">
        <f>'4.Incremental'!O19</f>
        <v>0</v>
      </c>
      <c r="P61" s="186">
        <f>'4.Incremental'!P19</f>
        <v>0</v>
      </c>
      <c r="Q61" s="186">
        <f>'4.Incremental'!Q19</f>
        <v>0</v>
      </c>
      <c r="R61" s="186">
        <f>'4.Incremental'!R19</f>
        <v>0</v>
      </c>
      <c r="S61" s="186">
        <f>'4.Incremental'!S19</f>
        <v>0</v>
      </c>
      <c r="T61" s="186">
        <f>'4.Incremental'!T19</f>
        <v>0</v>
      </c>
      <c r="U61" s="186">
        <f>'4.Incremental'!U19</f>
        <v>0</v>
      </c>
      <c r="V61" s="186">
        <f>'4.Incremental'!V19</f>
        <v>0</v>
      </c>
      <c r="W61" s="186">
        <f>'4.Incremental'!W19</f>
        <v>0</v>
      </c>
      <c r="X61" s="186">
        <f>'4.Incremental'!X19</f>
        <v>0</v>
      </c>
      <c r="Z61" s="20"/>
    </row>
    <row r="62" spans="1:26" ht="14.25" customHeight="1" x14ac:dyDescent="0.2">
      <c r="A62" s="20"/>
      <c r="B62" s="75">
        <f t="shared" ref="B62:B64" si="30">B61+1</f>
        <v>28</v>
      </c>
      <c r="C62" s="31" t="s">
        <v>235</v>
      </c>
      <c r="D62" s="31"/>
      <c r="E62" s="31"/>
      <c r="F62" s="31"/>
      <c r="G62" s="31"/>
      <c r="H62" s="4"/>
      <c r="I62" s="70" t="s">
        <v>121</v>
      </c>
      <c r="J62" s="33"/>
      <c r="K62" s="33"/>
      <c r="L62" s="33"/>
      <c r="M62" s="186">
        <f>'4.Incremental'!M20</f>
        <v>0</v>
      </c>
      <c r="N62" s="186">
        <f>'4.Incremental'!N20</f>
        <v>0</v>
      </c>
      <c r="O62" s="186">
        <f>'4.Incremental'!O20</f>
        <v>0</v>
      </c>
      <c r="P62" s="186">
        <f>'4.Incremental'!P20</f>
        <v>0</v>
      </c>
      <c r="Q62" s="186">
        <f>'4.Incremental'!Q20</f>
        <v>0</v>
      </c>
      <c r="R62" s="186">
        <f>'4.Incremental'!R20</f>
        <v>0</v>
      </c>
      <c r="S62" s="186">
        <f>'4.Incremental'!S20</f>
        <v>0</v>
      </c>
      <c r="T62" s="186">
        <f>'4.Incremental'!T20</f>
        <v>0</v>
      </c>
      <c r="U62" s="186">
        <f>'4.Incremental'!U20</f>
        <v>0</v>
      </c>
      <c r="V62" s="186">
        <f>'4.Incremental'!V20</f>
        <v>0</v>
      </c>
      <c r="W62" s="186">
        <f>'4.Incremental'!W20</f>
        <v>0</v>
      </c>
      <c r="X62" s="186">
        <f>'4.Incremental'!X20</f>
        <v>0</v>
      </c>
      <c r="Z62" s="20"/>
    </row>
    <row r="63" spans="1:26" x14ac:dyDescent="0.2">
      <c r="A63" s="20"/>
      <c r="B63" s="75">
        <f t="shared" si="30"/>
        <v>29</v>
      </c>
      <c r="C63" s="31" t="s">
        <v>218</v>
      </c>
      <c r="D63" s="31"/>
      <c r="E63" s="31"/>
      <c r="F63" s="31"/>
      <c r="G63" s="31"/>
      <c r="H63" s="4"/>
      <c r="I63" s="70" t="s">
        <v>121</v>
      </c>
      <c r="J63" s="33"/>
      <c r="K63" s="33"/>
      <c r="L63" s="33"/>
      <c r="M63" s="186">
        <f>'4.Incremental'!M21</f>
        <v>0</v>
      </c>
      <c r="N63" s="186">
        <f>'4.Incremental'!N21</f>
        <v>0</v>
      </c>
      <c r="O63" s="186">
        <f>'4.Incremental'!O21</f>
        <v>0</v>
      </c>
      <c r="P63" s="186">
        <f>'4.Incremental'!P21</f>
        <v>0</v>
      </c>
      <c r="Q63" s="186">
        <f>'4.Incremental'!Q21</f>
        <v>0</v>
      </c>
      <c r="R63" s="186">
        <f>'4.Incremental'!R21</f>
        <v>0</v>
      </c>
      <c r="S63" s="186">
        <f>'4.Incremental'!S21</f>
        <v>0</v>
      </c>
      <c r="T63" s="186">
        <f>'4.Incremental'!T21</f>
        <v>0</v>
      </c>
      <c r="U63" s="186">
        <f>'4.Incremental'!U21</f>
        <v>0</v>
      </c>
      <c r="V63" s="186">
        <f>'4.Incremental'!V21</f>
        <v>0</v>
      </c>
      <c r="W63" s="186">
        <f>'4.Incremental'!W21</f>
        <v>0</v>
      </c>
      <c r="X63" s="186">
        <f>'4.Incremental'!X21</f>
        <v>0</v>
      </c>
      <c r="Z63" s="20"/>
    </row>
    <row r="64" spans="1:26" ht="14.25" customHeight="1" x14ac:dyDescent="0.2">
      <c r="A64" s="20"/>
      <c r="B64" s="75">
        <f t="shared" si="30"/>
        <v>30</v>
      </c>
      <c r="C64" s="31" t="s">
        <v>185</v>
      </c>
      <c r="D64" s="31"/>
      <c r="E64" s="31"/>
      <c r="F64" s="31"/>
      <c r="G64" s="31"/>
      <c r="H64" s="4"/>
      <c r="I64" s="70" t="s">
        <v>121</v>
      </c>
      <c r="J64" s="33"/>
      <c r="K64" s="33"/>
      <c r="L64" s="33"/>
      <c r="M64" s="186">
        <f>'4.Incremental'!M22</f>
        <v>0</v>
      </c>
      <c r="N64" s="186">
        <f>'4.Incremental'!N22</f>
        <v>0</v>
      </c>
      <c r="O64" s="186">
        <f>'4.Incremental'!O22</f>
        <v>0</v>
      </c>
      <c r="P64" s="186">
        <f>'4.Incremental'!P22</f>
        <v>0</v>
      </c>
      <c r="Q64" s="186">
        <f>'4.Incremental'!Q22</f>
        <v>0</v>
      </c>
      <c r="R64" s="186">
        <f>'4.Incremental'!R22</f>
        <v>0</v>
      </c>
      <c r="S64" s="186">
        <f>'4.Incremental'!S22</f>
        <v>0</v>
      </c>
      <c r="T64" s="186">
        <f>'4.Incremental'!T22</f>
        <v>0</v>
      </c>
      <c r="U64" s="186">
        <f>'4.Incremental'!U22</f>
        <v>0</v>
      </c>
      <c r="V64" s="186">
        <f>'4.Incremental'!V22</f>
        <v>0</v>
      </c>
      <c r="W64" s="186">
        <f>'4.Incremental'!W22</f>
        <v>0</v>
      </c>
      <c r="X64" s="186">
        <f>'4.Incremental'!X22</f>
        <v>0</v>
      </c>
      <c r="Z64" s="20"/>
    </row>
    <row r="65" spans="1:26" s="84" customFormat="1" ht="14.25" customHeight="1" x14ac:dyDescent="0.25">
      <c r="A65" s="76"/>
      <c r="B65" s="77"/>
      <c r="C65" s="156" t="s">
        <v>239</v>
      </c>
      <c r="D65" s="157"/>
      <c r="E65" s="157"/>
      <c r="F65" s="157"/>
      <c r="G65" s="158"/>
      <c r="H65" s="79"/>
      <c r="I65" s="80" t="s">
        <v>121</v>
      </c>
      <c r="J65" s="81"/>
      <c r="K65" s="81"/>
      <c r="L65" s="81"/>
      <c r="M65" s="62">
        <f>SUM(M60:M64)</f>
        <v>0</v>
      </c>
      <c r="N65" s="62">
        <f t="shared" ref="N65:X65" si="31">SUM(N60:N64)</f>
        <v>0</v>
      </c>
      <c r="O65" s="62">
        <f t="shared" si="31"/>
        <v>0</v>
      </c>
      <c r="P65" s="62">
        <f t="shared" si="31"/>
        <v>0</v>
      </c>
      <c r="Q65" s="62">
        <f t="shared" si="31"/>
        <v>0</v>
      </c>
      <c r="R65" s="62">
        <f t="shared" si="31"/>
        <v>0</v>
      </c>
      <c r="S65" s="62">
        <f t="shared" si="31"/>
        <v>0</v>
      </c>
      <c r="T65" s="62">
        <f t="shared" si="31"/>
        <v>0</v>
      </c>
      <c r="U65" s="62">
        <f t="shared" si="31"/>
        <v>0</v>
      </c>
      <c r="V65" s="62">
        <f t="shared" si="31"/>
        <v>0</v>
      </c>
      <c r="W65" s="62">
        <f t="shared" si="31"/>
        <v>0</v>
      </c>
      <c r="X65" s="62">
        <f t="shared" si="31"/>
        <v>0</v>
      </c>
      <c r="Z65" s="76"/>
    </row>
    <row r="66" spans="1:26" ht="14.25" customHeight="1" x14ac:dyDescent="0.2">
      <c r="A66" s="20"/>
      <c r="B66" s="75">
        <f>B64+1</f>
        <v>31</v>
      </c>
      <c r="C66" s="31" t="s">
        <v>241</v>
      </c>
      <c r="D66" s="31"/>
      <c r="E66" s="31"/>
      <c r="F66" s="31"/>
      <c r="G66" s="31"/>
      <c r="H66" s="4"/>
      <c r="I66" s="70" t="s">
        <v>121</v>
      </c>
      <c r="J66" s="33"/>
      <c r="K66" s="33"/>
      <c r="L66" s="33"/>
      <c r="M66" s="61">
        <f>'4.Incremental'!M26</f>
        <v>0</v>
      </c>
      <c r="N66" s="61">
        <f>'4.Incremental'!N26</f>
        <v>0</v>
      </c>
      <c r="O66" s="61">
        <f>'4.Incremental'!O26</f>
        <v>0</v>
      </c>
      <c r="P66" s="61">
        <f>'4.Incremental'!P26</f>
        <v>0</v>
      </c>
      <c r="Q66" s="61">
        <f>'4.Incremental'!Q26</f>
        <v>0</v>
      </c>
      <c r="R66" s="61">
        <f>'4.Incremental'!R26</f>
        <v>0</v>
      </c>
      <c r="S66" s="61">
        <f>'4.Incremental'!S26</f>
        <v>0</v>
      </c>
      <c r="T66" s="61">
        <f>'4.Incremental'!T26</f>
        <v>0</v>
      </c>
      <c r="U66" s="61">
        <f>'4.Incremental'!U26</f>
        <v>0</v>
      </c>
      <c r="V66" s="61">
        <f>'4.Incremental'!V26</f>
        <v>0</v>
      </c>
      <c r="W66" s="61">
        <f>'4.Incremental'!W26</f>
        <v>0</v>
      </c>
      <c r="X66" s="61">
        <f>'4.Incremental'!X26</f>
        <v>0</v>
      </c>
      <c r="Z66" s="20"/>
    </row>
    <row r="67" spans="1:26" ht="14.25" customHeight="1" x14ac:dyDescent="0.2">
      <c r="A67" s="20"/>
      <c r="B67" s="75">
        <f t="shared" ref="B67:B68" si="32">B66+1</f>
        <v>32</v>
      </c>
      <c r="C67" s="31" t="s">
        <v>240</v>
      </c>
      <c r="D67" s="31"/>
      <c r="E67" s="31"/>
      <c r="F67" s="31"/>
      <c r="G67" s="31"/>
      <c r="H67" s="4"/>
      <c r="I67" s="70" t="s">
        <v>121</v>
      </c>
      <c r="J67" s="33"/>
      <c r="K67" s="33"/>
      <c r="L67" s="33"/>
      <c r="M67" s="61">
        <f>'4.Incremental'!M27</f>
        <v>0</v>
      </c>
      <c r="N67" s="61">
        <f>'4.Incremental'!N27</f>
        <v>0</v>
      </c>
      <c r="O67" s="61">
        <f>'4.Incremental'!O27</f>
        <v>0</v>
      </c>
      <c r="P67" s="61">
        <f>'4.Incremental'!P27</f>
        <v>0</v>
      </c>
      <c r="Q67" s="61">
        <f>'4.Incremental'!Q27</f>
        <v>0</v>
      </c>
      <c r="R67" s="61">
        <f>'4.Incremental'!R27</f>
        <v>0</v>
      </c>
      <c r="S67" s="61">
        <f>'4.Incremental'!S27</f>
        <v>0</v>
      </c>
      <c r="T67" s="61">
        <f>'4.Incremental'!T27</f>
        <v>0</v>
      </c>
      <c r="U67" s="61">
        <f>'4.Incremental'!U27</f>
        <v>0</v>
      </c>
      <c r="V67" s="61">
        <f>'4.Incremental'!V27</f>
        <v>0</v>
      </c>
      <c r="W67" s="61">
        <f>'4.Incremental'!W27</f>
        <v>0</v>
      </c>
      <c r="X67" s="61">
        <f>'4.Incremental'!X27</f>
        <v>0</v>
      </c>
      <c r="Z67" s="20"/>
    </row>
    <row r="68" spans="1:26" ht="14.25" customHeight="1" x14ac:dyDescent="0.2">
      <c r="A68" s="20"/>
      <c r="B68" s="75">
        <f t="shared" si="32"/>
        <v>33</v>
      </c>
      <c r="C68" s="156" t="s">
        <v>242</v>
      </c>
      <c r="D68" s="157"/>
      <c r="E68" s="157"/>
      <c r="F68" s="157"/>
      <c r="G68" s="158"/>
      <c r="H68" s="4"/>
      <c r="I68" s="80" t="s">
        <v>121</v>
      </c>
      <c r="J68" s="33"/>
      <c r="K68" s="33"/>
      <c r="L68" s="33"/>
      <c r="M68" s="62">
        <f>SUM(M66:M67)</f>
        <v>0</v>
      </c>
      <c r="N68" s="62">
        <f t="shared" ref="N68:X68" si="33">SUM(N66:N67)</f>
        <v>0</v>
      </c>
      <c r="O68" s="62">
        <f t="shared" si="33"/>
        <v>0</v>
      </c>
      <c r="P68" s="62">
        <f t="shared" si="33"/>
        <v>0</v>
      </c>
      <c r="Q68" s="62">
        <f t="shared" si="33"/>
        <v>0</v>
      </c>
      <c r="R68" s="62">
        <f t="shared" si="33"/>
        <v>0</v>
      </c>
      <c r="S68" s="62">
        <f t="shared" si="33"/>
        <v>0</v>
      </c>
      <c r="T68" s="62">
        <f t="shared" si="33"/>
        <v>0</v>
      </c>
      <c r="U68" s="62">
        <f t="shared" si="33"/>
        <v>0</v>
      </c>
      <c r="V68" s="62">
        <f t="shared" si="33"/>
        <v>0</v>
      </c>
      <c r="W68" s="62">
        <f t="shared" si="33"/>
        <v>0</v>
      </c>
      <c r="X68" s="62">
        <f t="shared" si="33"/>
        <v>0</v>
      </c>
      <c r="Z68" s="20"/>
    </row>
    <row r="69" spans="1:26" x14ac:dyDescent="0.2">
      <c r="A69" s="246"/>
      <c r="B69" s="75"/>
      <c r="C69" s="27"/>
      <c r="D69" s="27"/>
      <c r="E69" s="27"/>
      <c r="F69" s="27"/>
      <c r="G69" s="27"/>
      <c r="H69" s="4"/>
      <c r="I69" s="199"/>
      <c r="J69" s="33"/>
      <c r="K69" s="33"/>
      <c r="L69" s="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48"/>
      <c r="Z69" s="246"/>
    </row>
    <row r="70" spans="1:26" x14ac:dyDescent="0.2">
      <c r="A70" s="246"/>
      <c r="B70" s="75">
        <f>B68+1</f>
        <v>34</v>
      </c>
      <c r="C70" s="31" t="s">
        <v>352</v>
      </c>
      <c r="D70" s="31"/>
      <c r="E70" s="31"/>
      <c r="F70" s="31"/>
      <c r="G70" s="31"/>
      <c r="H70" s="4"/>
      <c r="I70" s="70" t="s">
        <v>121</v>
      </c>
      <c r="J70" s="33"/>
      <c r="K70" s="33"/>
      <c r="L70" s="33"/>
      <c r="M70" s="61">
        <f>'3.Inv&amp;Reinv'!N18+'3.Inv&amp;Reinv'!Q18</f>
        <v>0</v>
      </c>
      <c r="N70" s="61">
        <f>'3.Inv&amp;Reinv'!O18+'3.Inv&amp;Reinv'!R18</f>
        <v>0</v>
      </c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248"/>
      <c r="Z70" s="246"/>
    </row>
    <row r="71" spans="1:26" x14ac:dyDescent="0.2">
      <c r="A71" s="246"/>
      <c r="B71" s="75">
        <f>B70+1</f>
        <v>35</v>
      </c>
      <c r="C71" s="26" t="s">
        <v>353</v>
      </c>
      <c r="D71" s="27"/>
      <c r="E71" s="27"/>
      <c r="F71" s="27"/>
      <c r="G71" s="28"/>
      <c r="H71" s="4"/>
      <c r="I71" s="70" t="s">
        <v>121</v>
      </c>
      <c r="J71" s="33"/>
      <c r="K71" s="33"/>
      <c r="L71" s="33"/>
      <c r="M71" s="61">
        <f>-M12</f>
        <v>0</v>
      </c>
      <c r="N71" s="61">
        <f t="shared" ref="N71:X71" si="34">-N12</f>
        <v>0</v>
      </c>
      <c r="O71" s="61">
        <f t="shared" si="34"/>
        <v>0</v>
      </c>
      <c r="P71" s="61">
        <f t="shared" si="34"/>
        <v>0</v>
      </c>
      <c r="Q71" s="61">
        <f t="shared" si="34"/>
        <v>0</v>
      </c>
      <c r="R71" s="61">
        <f t="shared" si="34"/>
        <v>0</v>
      </c>
      <c r="S71" s="61">
        <f t="shared" si="34"/>
        <v>0</v>
      </c>
      <c r="T71" s="61">
        <f t="shared" si="34"/>
        <v>0</v>
      </c>
      <c r="U71" s="61">
        <f t="shared" si="34"/>
        <v>0</v>
      </c>
      <c r="V71" s="61">
        <f t="shared" si="34"/>
        <v>0</v>
      </c>
      <c r="W71" s="61">
        <f t="shared" si="34"/>
        <v>0</v>
      </c>
      <c r="X71" s="61">
        <f t="shared" si="34"/>
        <v>0</v>
      </c>
      <c r="Y71" s="248"/>
      <c r="Z71" s="246"/>
    </row>
    <row r="72" spans="1:26" x14ac:dyDescent="0.2">
      <c r="A72" s="246"/>
      <c r="B72" s="75"/>
      <c r="C72" s="198"/>
      <c r="D72" s="198"/>
      <c r="E72" s="198"/>
      <c r="F72" s="198"/>
      <c r="G72" s="198"/>
      <c r="H72" s="4"/>
      <c r="I72" s="199"/>
      <c r="J72" s="33"/>
      <c r="K72" s="33"/>
      <c r="L72" s="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48"/>
      <c r="Z72" s="246"/>
    </row>
    <row r="73" spans="1:26" x14ac:dyDescent="0.2">
      <c r="A73" s="246"/>
      <c r="B73" s="75">
        <f>B71+1</f>
        <v>36</v>
      </c>
      <c r="C73" s="31" t="s">
        <v>354</v>
      </c>
      <c r="D73" s="31"/>
      <c r="E73" s="31"/>
      <c r="F73" s="31"/>
      <c r="G73" s="31"/>
      <c r="H73" s="4"/>
      <c r="I73" s="70" t="s">
        <v>121</v>
      </c>
      <c r="J73" s="33"/>
      <c r="K73" s="33"/>
      <c r="L73" s="33"/>
      <c r="M73" s="61">
        <f>IFERROR('6.Surse de finantare'!$F$7*'3.Inv&amp;Reinv'!N18/'3.Inv&amp;Reinv'!$M$18,0)</f>
        <v>0</v>
      </c>
      <c r="N73" s="61">
        <f>IFERROR('6.Surse de finantare'!$F$7*'3.Inv&amp;Reinv'!O18/'3.Inv&amp;Reinv'!$M$18,0)</f>
        <v>0</v>
      </c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248"/>
      <c r="Z73" s="246"/>
    </row>
    <row r="74" spans="1:26" ht="15" x14ac:dyDescent="0.25">
      <c r="A74" s="76"/>
      <c r="B74" s="75">
        <f>B73+1</f>
        <v>37</v>
      </c>
      <c r="C74" s="31" t="s">
        <v>278</v>
      </c>
      <c r="D74" s="31"/>
      <c r="E74" s="31"/>
      <c r="F74" s="31"/>
      <c r="G74" s="31"/>
      <c r="H74" s="79"/>
      <c r="I74" s="70" t="s">
        <v>121</v>
      </c>
      <c r="J74" s="81"/>
      <c r="K74" s="81"/>
      <c r="L74" s="81"/>
      <c r="M74" s="61">
        <f>IFERROR('6.Surse de finantare'!$F$10*'3.Inv&amp;Reinv'!N18/'3.Inv&amp;Reinv'!$M$18,0)</f>
        <v>0</v>
      </c>
      <c r="N74" s="61">
        <f>IFERROR('6.Surse de finantare'!$F$10*'3.Inv&amp;Reinv'!O18/'3.Inv&amp;Reinv'!$M$18,0)</f>
        <v>0</v>
      </c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84"/>
      <c r="Z74" s="76"/>
    </row>
    <row r="75" spans="1:26" ht="15" x14ac:dyDescent="0.25">
      <c r="A75" s="76"/>
      <c r="B75" s="75">
        <f>B74+1</f>
        <v>38</v>
      </c>
      <c r="C75" s="26" t="s">
        <v>355</v>
      </c>
      <c r="D75" s="27"/>
      <c r="E75" s="27"/>
      <c r="F75" s="27"/>
      <c r="G75" s="28"/>
      <c r="H75" s="79"/>
      <c r="I75" s="70" t="s">
        <v>121</v>
      </c>
      <c r="J75" s="81"/>
      <c r="K75" s="81"/>
      <c r="L75" s="81"/>
      <c r="M75" s="61">
        <f>M70-M73-M74</f>
        <v>0</v>
      </c>
      <c r="N75" s="61">
        <f>N70-N73-N74</f>
        <v>0</v>
      </c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84"/>
      <c r="Z75" s="76"/>
    </row>
    <row r="76" spans="1:26" s="248" customFormat="1" ht="15" x14ac:dyDescent="0.25">
      <c r="A76" s="94"/>
      <c r="B76" s="75"/>
      <c r="C76" s="157"/>
      <c r="D76" s="157"/>
      <c r="E76" s="157"/>
      <c r="F76" s="157"/>
      <c r="G76" s="157"/>
      <c r="H76" s="79"/>
      <c r="I76" s="199"/>
      <c r="J76" s="81"/>
      <c r="K76" s="81"/>
      <c r="L76" s="81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1"/>
      <c r="Z76" s="94"/>
    </row>
    <row r="77" spans="1:26" s="248" customFormat="1" ht="15" x14ac:dyDescent="0.25">
      <c r="A77" s="94"/>
      <c r="B77" s="75">
        <f>B75+1</f>
        <v>39</v>
      </c>
      <c r="C77" s="26" t="s">
        <v>362</v>
      </c>
      <c r="D77" s="27"/>
      <c r="E77" s="27"/>
      <c r="F77" s="27"/>
      <c r="G77" s="28"/>
      <c r="H77" s="79"/>
      <c r="I77" s="70" t="s">
        <v>121</v>
      </c>
      <c r="J77" s="81"/>
      <c r="K77" s="81"/>
      <c r="L77" s="81"/>
      <c r="M77" s="252"/>
      <c r="N77" s="252"/>
      <c r="O77" s="252"/>
      <c r="P77" s="252"/>
      <c r="Q77" s="252"/>
      <c r="R77" s="252"/>
      <c r="S77" s="252"/>
      <c r="T77" s="252"/>
      <c r="U77" s="252"/>
      <c r="V77" s="252"/>
      <c r="W77" s="252"/>
      <c r="X77" s="252"/>
      <c r="Y77" s="251"/>
      <c r="Z77" s="94"/>
    </row>
    <row r="78" spans="1:26" ht="15" x14ac:dyDescent="0.25">
      <c r="A78" s="76"/>
      <c r="B78" s="75">
        <f>B77+1</f>
        <v>40</v>
      </c>
      <c r="C78" s="26" t="s">
        <v>264</v>
      </c>
      <c r="D78" s="27"/>
      <c r="E78" s="27"/>
      <c r="F78" s="27"/>
      <c r="G78" s="28"/>
      <c r="H78" s="79"/>
      <c r="I78" s="70" t="s">
        <v>121</v>
      </c>
      <c r="J78" s="81"/>
      <c r="K78" s="81"/>
      <c r="L78" s="81"/>
      <c r="M78" s="61">
        <f>-M48</f>
        <v>0</v>
      </c>
      <c r="N78" s="61">
        <f t="shared" ref="N78:X78" si="35">-N48</f>
        <v>0</v>
      </c>
      <c r="O78" s="61">
        <f t="shared" si="35"/>
        <v>0</v>
      </c>
      <c r="P78" s="61">
        <f t="shared" si="35"/>
        <v>0</v>
      </c>
      <c r="Q78" s="61">
        <f t="shared" si="35"/>
        <v>0</v>
      </c>
      <c r="R78" s="61">
        <f t="shared" si="35"/>
        <v>0</v>
      </c>
      <c r="S78" s="61">
        <f t="shared" si="35"/>
        <v>0</v>
      </c>
      <c r="T78" s="61">
        <f t="shared" si="35"/>
        <v>0</v>
      </c>
      <c r="U78" s="61">
        <f t="shared" si="35"/>
        <v>0</v>
      </c>
      <c r="V78" s="61">
        <f t="shared" si="35"/>
        <v>0</v>
      </c>
      <c r="W78" s="61">
        <f t="shared" si="35"/>
        <v>0</v>
      </c>
      <c r="X78" s="61">
        <f t="shared" si="35"/>
        <v>0</v>
      </c>
      <c r="Y78" s="84"/>
      <c r="Z78" s="76"/>
    </row>
    <row r="79" spans="1:26" ht="15" x14ac:dyDescent="0.25">
      <c r="A79" s="76"/>
      <c r="B79" s="75">
        <f>B78+1</f>
        <v>41</v>
      </c>
      <c r="C79" s="26" t="s">
        <v>263</v>
      </c>
      <c r="D79" s="27"/>
      <c r="E79" s="27"/>
      <c r="F79" s="27"/>
      <c r="G79" s="28"/>
      <c r="H79" s="79"/>
      <c r="I79" s="70" t="s">
        <v>121</v>
      </c>
      <c r="J79" s="81"/>
      <c r="K79" s="81"/>
      <c r="L79" s="81"/>
      <c r="M79" s="61">
        <f>-M49</f>
        <v>0</v>
      </c>
      <c r="N79" s="61">
        <f t="shared" ref="N79:X79" si="36">-N49</f>
        <v>0</v>
      </c>
      <c r="O79" s="61">
        <f t="shared" si="36"/>
        <v>0</v>
      </c>
      <c r="P79" s="61">
        <f t="shared" si="36"/>
        <v>0</v>
      </c>
      <c r="Q79" s="61">
        <f t="shared" si="36"/>
        <v>0</v>
      </c>
      <c r="R79" s="61">
        <f t="shared" si="36"/>
        <v>0</v>
      </c>
      <c r="S79" s="61">
        <f t="shared" si="36"/>
        <v>0</v>
      </c>
      <c r="T79" s="61">
        <f t="shared" si="36"/>
        <v>0</v>
      </c>
      <c r="U79" s="61">
        <f t="shared" si="36"/>
        <v>0</v>
      </c>
      <c r="V79" s="61">
        <f t="shared" si="36"/>
        <v>0</v>
      </c>
      <c r="W79" s="61">
        <f t="shared" si="36"/>
        <v>0</v>
      </c>
      <c r="X79" s="61">
        <f t="shared" si="36"/>
        <v>0</v>
      </c>
      <c r="Y79" s="84"/>
      <c r="Z79" s="76"/>
    </row>
    <row r="80" spans="1:26" s="248" customFormat="1" ht="15" x14ac:dyDescent="0.25">
      <c r="A80" s="94"/>
      <c r="B80" s="77"/>
      <c r="C80" s="253"/>
      <c r="D80" s="253"/>
      <c r="E80" s="253"/>
      <c r="F80" s="253"/>
      <c r="G80" s="253"/>
      <c r="H80" s="79"/>
      <c r="I80" s="254"/>
      <c r="J80" s="81"/>
      <c r="K80" s="81"/>
      <c r="L80" s="81"/>
      <c r="M80" s="264"/>
      <c r="N80" s="264"/>
      <c r="O80" s="264"/>
      <c r="P80" s="264"/>
      <c r="Q80" s="264"/>
      <c r="R80" s="264"/>
      <c r="S80" s="264"/>
      <c r="T80" s="264"/>
      <c r="U80" s="264"/>
      <c r="V80" s="264"/>
      <c r="W80" s="264"/>
      <c r="X80" s="264"/>
      <c r="Y80" s="251"/>
      <c r="Z80" s="94"/>
    </row>
    <row r="81" spans="1:26" s="84" customFormat="1" ht="15" x14ac:dyDescent="0.25">
      <c r="A81" s="76"/>
      <c r="B81" s="77">
        <f>B79+1</f>
        <v>42</v>
      </c>
      <c r="C81" s="156" t="s">
        <v>356</v>
      </c>
      <c r="D81" s="157"/>
      <c r="E81" s="157"/>
      <c r="F81" s="157"/>
      <c r="G81" s="158"/>
      <c r="H81" s="79"/>
      <c r="I81" s="80" t="s">
        <v>121</v>
      </c>
      <c r="J81" s="81"/>
      <c r="K81" s="81"/>
      <c r="L81" s="81"/>
      <c r="M81" s="62">
        <f>M65-M68-M70-M71+M73+M74+M75+M77-M78-M79</f>
        <v>0</v>
      </c>
      <c r="N81" s="62">
        <f t="shared" ref="N81:X81" si="37">N65-N68-N70-N71+N73+N74+N75+N77-N78-N79</f>
        <v>0</v>
      </c>
      <c r="O81" s="62">
        <f t="shared" si="37"/>
        <v>0</v>
      </c>
      <c r="P81" s="62">
        <f t="shared" si="37"/>
        <v>0</v>
      </c>
      <c r="Q81" s="62">
        <f t="shared" si="37"/>
        <v>0</v>
      </c>
      <c r="R81" s="62">
        <f t="shared" si="37"/>
        <v>0</v>
      </c>
      <c r="S81" s="62">
        <f t="shared" si="37"/>
        <v>0</v>
      </c>
      <c r="T81" s="62">
        <f t="shared" si="37"/>
        <v>0</v>
      </c>
      <c r="U81" s="62">
        <f t="shared" si="37"/>
        <v>0</v>
      </c>
      <c r="V81" s="62">
        <f t="shared" si="37"/>
        <v>0</v>
      </c>
      <c r="W81" s="62">
        <f t="shared" si="37"/>
        <v>0</v>
      </c>
      <c r="X81" s="62">
        <f t="shared" si="37"/>
        <v>0</v>
      </c>
      <c r="Z81" s="76"/>
    </row>
    <row r="82" spans="1:26" s="84" customFormat="1" ht="15" x14ac:dyDescent="0.25">
      <c r="A82" s="76"/>
      <c r="B82" s="77">
        <f>B81+1</f>
        <v>43</v>
      </c>
      <c r="C82" s="156" t="s">
        <v>357</v>
      </c>
      <c r="D82" s="157"/>
      <c r="E82" s="157"/>
      <c r="F82" s="157"/>
      <c r="G82" s="158"/>
      <c r="H82" s="79"/>
      <c r="I82" s="80" t="s">
        <v>121</v>
      </c>
      <c r="J82" s="81"/>
      <c r="K82" s="81"/>
      <c r="L82" s="81"/>
      <c r="M82" s="62">
        <f>M81</f>
        <v>0</v>
      </c>
      <c r="N82" s="62">
        <f>M82+N81</f>
        <v>0</v>
      </c>
      <c r="O82" s="62">
        <f t="shared" ref="O82:X82" si="38">N82+O81</f>
        <v>0</v>
      </c>
      <c r="P82" s="62">
        <f t="shared" si="38"/>
        <v>0</v>
      </c>
      <c r="Q82" s="62">
        <f t="shared" si="38"/>
        <v>0</v>
      </c>
      <c r="R82" s="62">
        <f t="shared" si="38"/>
        <v>0</v>
      </c>
      <c r="S82" s="62">
        <f t="shared" si="38"/>
        <v>0</v>
      </c>
      <c r="T82" s="62">
        <f t="shared" si="38"/>
        <v>0</v>
      </c>
      <c r="U82" s="62">
        <f t="shared" si="38"/>
        <v>0</v>
      </c>
      <c r="V82" s="62">
        <f t="shared" si="38"/>
        <v>0</v>
      </c>
      <c r="W82" s="62">
        <f t="shared" si="38"/>
        <v>0</v>
      </c>
      <c r="X82" s="62">
        <f t="shared" si="38"/>
        <v>0</v>
      </c>
      <c r="Z82" s="76"/>
    </row>
    <row r="83" spans="1:26" s="248" customFormat="1" ht="15" x14ac:dyDescent="0.25">
      <c r="A83" s="94"/>
      <c r="B83" s="77"/>
      <c r="C83" s="157"/>
      <c r="D83" s="157"/>
      <c r="E83" s="157"/>
      <c r="F83" s="157"/>
      <c r="G83" s="157"/>
      <c r="H83" s="79"/>
      <c r="I83" s="254"/>
      <c r="J83" s="81"/>
      <c r="K83" s="81"/>
      <c r="L83" s="81"/>
      <c r="M83" s="264"/>
      <c r="N83" s="265"/>
      <c r="O83" s="265"/>
      <c r="P83" s="265"/>
      <c r="Q83" s="265"/>
      <c r="R83" s="265"/>
      <c r="S83" s="265"/>
      <c r="T83" s="265"/>
      <c r="U83" s="265"/>
      <c r="V83" s="265"/>
      <c r="W83" s="265"/>
      <c r="X83" s="265"/>
      <c r="Y83" s="251"/>
      <c r="Z83" s="94"/>
    </row>
    <row r="84" spans="1:26" ht="15" x14ac:dyDescent="0.25">
      <c r="A84" s="76"/>
      <c r="B84" s="75">
        <f>B82+1</f>
        <v>44</v>
      </c>
      <c r="C84" s="156" t="s">
        <v>358</v>
      </c>
      <c r="D84" s="157"/>
      <c r="E84" s="157"/>
      <c r="F84" s="157"/>
      <c r="G84" s="158"/>
      <c r="H84" s="79"/>
      <c r="I84" s="80" t="s">
        <v>360</v>
      </c>
      <c r="J84" s="81"/>
      <c r="K84" s="81"/>
      <c r="L84" s="81"/>
      <c r="M84" s="266">
        <f>COUNTIF(M82:X82,"&gt;0")</f>
        <v>0</v>
      </c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84"/>
      <c r="Z84" s="76"/>
    </row>
    <row r="85" spans="1:26" ht="15" x14ac:dyDescent="0.25">
      <c r="A85" s="76"/>
      <c r="B85" s="75">
        <f>B84+1</f>
        <v>45</v>
      </c>
      <c r="C85" s="156" t="s">
        <v>359</v>
      </c>
      <c r="D85" s="157"/>
      <c r="E85" s="157"/>
      <c r="F85" s="157"/>
      <c r="G85" s="158"/>
      <c r="H85" s="79"/>
      <c r="I85" s="80" t="s">
        <v>360</v>
      </c>
      <c r="J85" s="81"/>
      <c r="K85" s="81"/>
      <c r="L85" s="81"/>
      <c r="M85" s="266">
        <f>COUNTIF(M82:X82,"&lt;0")</f>
        <v>0</v>
      </c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84"/>
      <c r="Z85" s="76"/>
    </row>
    <row r="86" spans="1:26" x14ac:dyDescent="0.2">
      <c r="A86" s="246"/>
      <c r="B86" s="75"/>
      <c r="C86" s="255"/>
      <c r="D86" s="255"/>
      <c r="E86" s="255"/>
      <c r="F86" s="255"/>
      <c r="G86" s="255"/>
      <c r="H86" s="4"/>
      <c r="I86" s="256"/>
      <c r="J86" s="33"/>
      <c r="K86" s="33"/>
      <c r="L86" s="33"/>
      <c r="M86" s="247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248"/>
      <c r="Z86" s="246"/>
    </row>
    <row r="87" spans="1:26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</sheetData>
  <sheetProtection algorithmName="SHA-512" hashValue="3cY7PE2fTygF6LQ1+RKfZgRn+djWyYGTU8lw5BUzgIiqIYaMV8LEUuIZ69nRjjwhtORhHumtPIQ2FEjZkkI/vw==" saltValue="n+M4ONWrj3VQcQVkzPfH4A==" spinCount="100000" sheet="1" objects="1" scenarios="1"/>
  <mergeCells count="65">
    <mergeCell ref="C54:G54"/>
    <mergeCell ref="C55:G55"/>
    <mergeCell ref="C49:G49"/>
    <mergeCell ref="C50:G50"/>
    <mergeCell ref="C52:G52"/>
    <mergeCell ref="C53:G53"/>
    <mergeCell ref="C41:H41"/>
    <mergeCell ref="C46:G46"/>
    <mergeCell ref="C48:G48"/>
    <mergeCell ref="C51:G51"/>
    <mergeCell ref="C43:G43"/>
    <mergeCell ref="C44:G44"/>
    <mergeCell ref="C45:G45"/>
    <mergeCell ref="N3:X3"/>
    <mergeCell ref="D4:I4"/>
    <mergeCell ref="C8:H8"/>
    <mergeCell ref="C10:G10"/>
    <mergeCell ref="C23:G23"/>
    <mergeCell ref="C11:G11"/>
    <mergeCell ref="C12:G12"/>
    <mergeCell ref="C13:G13"/>
    <mergeCell ref="C15:G15"/>
    <mergeCell ref="C17:G17"/>
    <mergeCell ref="C18:G18"/>
    <mergeCell ref="C19:G19"/>
    <mergeCell ref="C20:G20"/>
    <mergeCell ref="C21:G21"/>
    <mergeCell ref="C34:G34"/>
    <mergeCell ref="C35:G35"/>
    <mergeCell ref="C36:G36"/>
    <mergeCell ref="C37:G37"/>
    <mergeCell ref="C38:G38"/>
    <mergeCell ref="D3:I3"/>
    <mergeCell ref="C29:G29"/>
    <mergeCell ref="C30:G30"/>
    <mergeCell ref="C31:G31"/>
    <mergeCell ref="C33:G33"/>
    <mergeCell ref="C26:H26"/>
    <mergeCell ref="C28:G28"/>
    <mergeCell ref="C77:G77"/>
    <mergeCell ref="C58:H58"/>
    <mergeCell ref="C60:G60"/>
    <mergeCell ref="C61:G61"/>
    <mergeCell ref="C62:G62"/>
    <mergeCell ref="C64:G64"/>
    <mergeCell ref="C66:G66"/>
    <mergeCell ref="C67:G67"/>
    <mergeCell ref="C69:G69"/>
    <mergeCell ref="C74:G74"/>
    <mergeCell ref="C86:G86"/>
    <mergeCell ref="C76:G76"/>
    <mergeCell ref="C78:G78"/>
    <mergeCell ref="C63:G63"/>
    <mergeCell ref="C65:G65"/>
    <mergeCell ref="C68:G68"/>
    <mergeCell ref="C70:G70"/>
    <mergeCell ref="C71:G71"/>
    <mergeCell ref="C73:G73"/>
    <mergeCell ref="C75:G75"/>
    <mergeCell ref="C79:G79"/>
    <mergeCell ref="C81:G81"/>
    <mergeCell ref="C82:G82"/>
    <mergeCell ref="C83:G83"/>
    <mergeCell ref="C85:G85"/>
    <mergeCell ref="C84:G84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5"/>
  <sheetViews>
    <sheetView topLeftCell="B22" workbookViewId="0">
      <selection activeCell="K46" sqref="K46"/>
    </sheetView>
  </sheetViews>
  <sheetFormatPr defaultRowHeight="12.75" x14ac:dyDescent="0.2"/>
  <cols>
    <col min="1" max="1" width="1.85546875" style="60" customWidth="1"/>
    <col min="2" max="2" width="4" style="60" customWidth="1"/>
    <col min="3" max="3" width="46.140625" style="60" customWidth="1"/>
    <col min="4" max="4" width="29.5703125" style="60" customWidth="1"/>
    <col min="5" max="5" width="21.28515625" style="60" customWidth="1"/>
    <col min="6" max="6" width="21.85546875" style="60" customWidth="1"/>
    <col min="7" max="7" width="14.42578125" style="60" customWidth="1"/>
    <col min="8" max="8" width="18.5703125" style="60" customWidth="1"/>
    <col min="9" max="9" width="4.7109375" style="60" customWidth="1"/>
    <col min="10" max="16384" width="9.140625" style="60"/>
  </cols>
  <sheetData>
    <row r="1" spans="1:9" ht="15.75" x14ac:dyDescent="0.25">
      <c r="C1" s="202"/>
    </row>
    <row r="2" spans="1:9" ht="21.75" customHeight="1" x14ac:dyDescent="0.2">
      <c r="A2" s="192"/>
      <c r="B2" s="216"/>
      <c r="C2" s="216"/>
      <c r="D2" s="216"/>
      <c r="E2" s="216"/>
      <c r="F2" s="216"/>
      <c r="G2" s="216"/>
      <c r="H2" s="216"/>
      <c r="I2" s="216"/>
    </row>
    <row r="3" spans="1:9" ht="14.25" x14ac:dyDescent="0.2">
      <c r="B3" s="216"/>
      <c r="C3" s="267" t="s">
        <v>349</v>
      </c>
      <c r="D3" s="216"/>
      <c r="E3" s="216"/>
      <c r="F3" s="216"/>
      <c r="G3" s="216"/>
      <c r="H3" s="216"/>
      <c r="I3" s="216"/>
    </row>
    <row r="4" spans="1:9" ht="14.25" x14ac:dyDescent="0.2">
      <c r="B4" s="216"/>
      <c r="C4" s="216"/>
      <c r="D4" s="216"/>
      <c r="E4" s="216"/>
      <c r="F4" s="216"/>
      <c r="G4" s="216"/>
      <c r="H4" s="216"/>
      <c r="I4" s="216"/>
    </row>
    <row r="5" spans="1:9" ht="15" thickBot="1" x14ac:dyDescent="0.25">
      <c r="B5" s="216"/>
      <c r="C5" s="268"/>
      <c r="I5" s="216"/>
    </row>
    <row r="6" spans="1:9" ht="25.5" x14ac:dyDescent="0.2">
      <c r="B6" s="216"/>
      <c r="C6" s="269" t="s">
        <v>272</v>
      </c>
      <c r="D6" s="270" t="s">
        <v>266</v>
      </c>
      <c r="E6" s="270" t="s">
        <v>273</v>
      </c>
      <c r="F6" s="271" t="s">
        <v>274</v>
      </c>
      <c r="G6" s="272"/>
      <c r="H6" s="273"/>
      <c r="I6" s="216"/>
    </row>
    <row r="7" spans="1:9" ht="14.25" x14ac:dyDescent="0.2">
      <c r="B7" s="216"/>
      <c r="C7" s="274">
        <f>D7+D21</f>
        <v>0</v>
      </c>
      <c r="D7" s="275">
        <f>'3.Inv&amp;Reinv'!M20</f>
        <v>0</v>
      </c>
      <c r="E7" s="275">
        <f>D7*E8</f>
        <v>0</v>
      </c>
      <c r="F7" s="276">
        <f>E7*F8</f>
        <v>0</v>
      </c>
      <c r="G7" s="277"/>
      <c r="H7" s="278"/>
      <c r="I7" s="216"/>
    </row>
    <row r="8" spans="1:9" ht="15" thickBot="1" x14ac:dyDescent="0.25">
      <c r="B8" s="216"/>
      <c r="C8" s="279">
        <v>1</v>
      </c>
      <c r="D8" s="280" t="str">
        <f>IFERROR(D7/$C$7,"")</f>
        <v/>
      </c>
      <c r="E8" s="281">
        <f>'5.IRR+FG'!K19</f>
        <v>0.8</v>
      </c>
      <c r="F8" s="282">
        <f>UE</f>
        <v>0.85</v>
      </c>
      <c r="G8" s="283"/>
      <c r="H8" s="284" t="s">
        <v>267</v>
      </c>
      <c r="I8" s="216"/>
    </row>
    <row r="9" spans="1:9" ht="14.25" x14ac:dyDescent="0.2">
      <c r="B9" s="216"/>
      <c r="C9" s="285"/>
      <c r="D9" s="286" t="s">
        <v>268</v>
      </c>
      <c r="E9" s="286" t="s">
        <v>269</v>
      </c>
      <c r="F9" s="287" t="s">
        <v>278</v>
      </c>
      <c r="G9" s="287" t="str">
        <f>IF([1]General!$C$13=1,'[1]Financing plan'!K10,'[1]Financing plan'!L10)</f>
        <v>Necesar nefinantabil (contributie ROC)</v>
      </c>
      <c r="H9" s="288">
        <f>IF([1]General!$C$13=1,'[1]Financing plan'!L10,'[1]Financing plan'!M10)</f>
        <v>0</v>
      </c>
      <c r="I9" s="216"/>
    </row>
    <row r="10" spans="1:9" ht="14.25" x14ac:dyDescent="0.2">
      <c r="B10" s="216"/>
      <c r="C10" s="285"/>
      <c r="D10" s="286"/>
      <c r="E10" s="286"/>
      <c r="F10" s="276">
        <f>E7*F11</f>
        <v>0</v>
      </c>
      <c r="G10" s="289"/>
      <c r="H10" s="290"/>
      <c r="I10" s="216"/>
    </row>
    <row r="11" spans="1:9" ht="15" thickBot="1" x14ac:dyDescent="0.25">
      <c r="B11" s="216"/>
      <c r="C11" s="285"/>
      <c r="D11" s="291"/>
      <c r="E11" s="291"/>
      <c r="F11" s="282">
        <f>BS</f>
        <v>0.13</v>
      </c>
      <c r="G11" s="283"/>
      <c r="H11" s="284" t="s">
        <v>267</v>
      </c>
      <c r="I11" s="216"/>
    </row>
    <row r="12" spans="1:9" ht="14.25" x14ac:dyDescent="0.2">
      <c r="B12" s="216"/>
      <c r="C12" s="285"/>
      <c r="D12" s="291"/>
      <c r="E12" s="291"/>
      <c r="F12" s="287" t="s">
        <v>279</v>
      </c>
      <c r="G12" s="287" t="str">
        <f>IF([1]General!$C$13=1,'[1]Financing plan'!K13,'[1]Financing plan'!L13)</f>
        <v>TVA</v>
      </c>
      <c r="H12" s="288">
        <f>IF([1]General!$C$13=1,'[1]Financing plan'!L13,'[1]Financing plan'!M13)</f>
        <v>0</v>
      </c>
      <c r="I12" s="216"/>
    </row>
    <row r="13" spans="1:9" ht="14.25" x14ac:dyDescent="0.2">
      <c r="B13" s="216"/>
      <c r="C13" s="285"/>
      <c r="D13" s="291"/>
      <c r="E13" s="291"/>
      <c r="F13" s="276">
        <f>E7*F14</f>
        <v>0</v>
      </c>
      <c r="G13" s="289"/>
      <c r="H13" s="290"/>
      <c r="I13" s="216"/>
    </row>
    <row r="14" spans="1:9" ht="15" thickBot="1" x14ac:dyDescent="0.25">
      <c r="B14" s="216"/>
      <c r="C14" s="285"/>
      <c r="D14" s="291"/>
      <c r="E14" s="292"/>
      <c r="F14" s="293">
        <v>0.02</v>
      </c>
      <c r="G14" s="294"/>
      <c r="H14" s="295" t="s">
        <v>267</v>
      </c>
      <c r="I14" s="216"/>
    </row>
    <row r="15" spans="1:9" ht="15.75" customHeight="1" x14ac:dyDescent="0.2">
      <c r="B15" s="216"/>
      <c r="C15" s="285"/>
      <c r="D15" s="291"/>
      <c r="E15" s="287" t="s">
        <v>277</v>
      </c>
      <c r="F15" s="287" t="str">
        <f>IF([1]General!$C$13=1,'[1]Financing plan'!K15,'[1]Financing plan'!L15)</f>
        <v>Nerecuperabil</v>
      </c>
      <c r="G15" s="287">
        <f>IF([1]General!$C$13=1,'[1]Financing plan'!L15,'[1]Financing plan'!M15)</f>
        <v>0</v>
      </c>
      <c r="H15" s="288">
        <f>IF([1]General!$C$13=1,'[1]Financing plan'!M15,'[1]Financing plan'!N15)</f>
        <v>0</v>
      </c>
      <c r="I15" s="216"/>
    </row>
    <row r="16" spans="1:9" ht="14.25" x14ac:dyDescent="0.2">
      <c r="B16" s="216"/>
      <c r="C16" s="285"/>
      <c r="D16" s="291"/>
      <c r="E16" s="276">
        <f>D7*E17</f>
        <v>0</v>
      </c>
      <c r="F16" s="277"/>
      <c r="G16" s="277"/>
      <c r="H16" s="278"/>
      <c r="I16" s="216"/>
    </row>
    <row r="17" spans="2:9" ht="15" thickBot="1" x14ac:dyDescent="0.25">
      <c r="B17" s="216"/>
      <c r="C17" s="285"/>
      <c r="D17" s="292"/>
      <c r="E17" s="293">
        <f>1-E8</f>
        <v>0.19999999999999996</v>
      </c>
      <c r="F17" s="296" t="s">
        <v>269</v>
      </c>
      <c r="G17" s="296"/>
      <c r="H17" s="278"/>
      <c r="I17" s="216"/>
    </row>
    <row r="18" spans="2:9" ht="25.5" x14ac:dyDescent="0.2">
      <c r="B18" s="216"/>
      <c r="C18" s="291"/>
      <c r="D18" s="270" t="s">
        <v>275</v>
      </c>
      <c r="E18" s="297" t="s">
        <v>276</v>
      </c>
      <c r="F18" s="288">
        <f>IF([1]General!$C$13=1,'[1]Financing plan'!L11,'[1]Financing plan'!M11)</f>
        <v>0</v>
      </c>
      <c r="G18" s="270" t="s">
        <v>270</v>
      </c>
      <c r="H18" s="270" t="s">
        <v>280</v>
      </c>
      <c r="I18" s="216"/>
    </row>
    <row r="19" spans="2:9" ht="14.25" x14ac:dyDescent="0.2">
      <c r="B19" s="216"/>
      <c r="C19" s="291"/>
      <c r="D19" s="298"/>
      <c r="E19" s="299"/>
      <c r="F19" s="290"/>
      <c r="G19" s="300"/>
      <c r="H19" s="275">
        <f>'3.Inv&amp;Reinv'!K19</f>
        <v>0</v>
      </c>
      <c r="I19" s="216"/>
    </row>
    <row r="20" spans="2:9" ht="15" thickBot="1" x14ac:dyDescent="0.25">
      <c r="B20" s="216"/>
      <c r="C20" s="291"/>
      <c r="D20" s="298"/>
      <c r="E20" s="274">
        <f>G20+G25</f>
        <v>0</v>
      </c>
      <c r="F20" s="301"/>
      <c r="G20" s="275">
        <f>H19</f>
        <v>0</v>
      </c>
      <c r="H20" s="302">
        <f>IFERROR(H19/G20,0)</f>
        <v>0</v>
      </c>
      <c r="I20" s="216"/>
    </row>
    <row r="21" spans="2:9" ht="14.25" x14ac:dyDescent="0.2">
      <c r="B21" s="216"/>
      <c r="C21" s="291"/>
      <c r="D21" s="275">
        <f>E20</f>
        <v>0</v>
      </c>
      <c r="E21" s="303">
        <f>IFERROR(E20/D21,0)</f>
        <v>0</v>
      </c>
      <c r="F21" s="304" t="s">
        <v>271</v>
      </c>
      <c r="G21" s="305">
        <f>IFERROR(G20/E20,0)</f>
        <v>0</v>
      </c>
      <c r="H21" s="306" t="s">
        <v>281</v>
      </c>
      <c r="I21" s="216"/>
    </row>
    <row r="22" spans="2:9" ht="14.25" x14ac:dyDescent="0.2">
      <c r="B22" s="216"/>
      <c r="C22" s="291"/>
      <c r="D22" s="307">
        <f>IFERROR(D21/C7,0)</f>
        <v>0</v>
      </c>
      <c r="E22" s="308"/>
      <c r="F22" s="309"/>
      <c r="G22" s="310"/>
      <c r="H22" s="311">
        <v>0</v>
      </c>
      <c r="I22" s="216"/>
    </row>
    <row r="23" spans="2:9" ht="15" thickBot="1" x14ac:dyDescent="0.25">
      <c r="B23" s="216"/>
      <c r="C23" s="291"/>
      <c r="D23" s="286" t="s">
        <v>268</v>
      </c>
      <c r="E23" s="312"/>
      <c r="F23" s="301"/>
      <c r="G23" s="313"/>
      <c r="H23" s="314">
        <f>IFERROR(H22/G20,0)</f>
        <v>0</v>
      </c>
      <c r="I23" s="216"/>
    </row>
    <row r="24" spans="2:9" ht="25.5" x14ac:dyDescent="0.2">
      <c r="B24" s="216"/>
      <c r="C24" s="291"/>
      <c r="D24" s="315"/>
      <c r="E24" s="303"/>
      <c r="F24" s="304"/>
      <c r="G24" s="316" t="s">
        <v>282</v>
      </c>
      <c r="H24" s="317"/>
      <c r="I24" s="216"/>
    </row>
    <row r="25" spans="2:9" ht="14.25" x14ac:dyDescent="0.2">
      <c r="B25" s="216"/>
      <c r="C25" s="291"/>
      <c r="D25" s="281"/>
      <c r="E25" s="308"/>
      <c r="F25" s="309"/>
      <c r="G25" s="274">
        <f>'3.Inv&amp;Reinv'!P18</f>
        <v>0</v>
      </c>
      <c r="H25" s="278"/>
      <c r="I25" s="216"/>
    </row>
    <row r="26" spans="2:9" ht="14.25" x14ac:dyDescent="0.2">
      <c r="B26" s="216"/>
      <c r="C26" s="291"/>
      <c r="D26" s="281"/>
      <c r="E26" s="312"/>
      <c r="F26" s="301"/>
      <c r="G26" s="303">
        <f>IFERROR(G25/E20,0)</f>
        <v>0</v>
      </c>
      <c r="H26" s="278"/>
      <c r="I26" s="216"/>
    </row>
    <row r="27" spans="2:9" ht="15" thickBot="1" x14ac:dyDescent="0.25">
      <c r="B27" s="216"/>
      <c r="C27" s="292"/>
      <c r="D27" s="318"/>
      <c r="E27" s="319"/>
      <c r="F27" s="320"/>
      <c r="G27" s="321"/>
      <c r="H27" s="322"/>
      <c r="I27" s="216"/>
    </row>
    <row r="28" spans="2:9" ht="14.25" x14ac:dyDescent="0.2">
      <c r="B28" s="216"/>
      <c r="I28" s="216"/>
    </row>
    <row r="29" spans="2:9" ht="14.25" x14ac:dyDescent="0.2">
      <c r="B29" s="216"/>
      <c r="C29" s="216"/>
      <c r="D29" s="216"/>
      <c r="E29" s="216"/>
      <c r="F29" s="216"/>
      <c r="G29" s="216"/>
      <c r="H29" s="216"/>
      <c r="I29" s="216"/>
    </row>
    <row r="30" spans="2:9" ht="14.25" x14ac:dyDescent="0.2">
      <c r="B30" s="216"/>
      <c r="C30" s="267" t="s">
        <v>350</v>
      </c>
      <c r="D30" s="216"/>
      <c r="E30" s="216"/>
      <c r="F30" s="216"/>
      <c r="G30" s="216"/>
      <c r="H30" s="216"/>
      <c r="I30" s="216"/>
    </row>
    <row r="31" spans="2:9" ht="14.25" x14ac:dyDescent="0.2">
      <c r="B31" s="216"/>
      <c r="C31" s="216"/>
      <c r="D31" s="216"/>
      <c r="E31" s="216"/>
      <c r="F31" s="216"/>
      <c r="G31" s="216"/>
      <c r="H31" s="216"/>
      <c r="I31" s="216"/>
    </row>
    <row r="32" spans="2:9" ht="15" thickBot="1" x14ac:dyDescent="0.25">
      <c r="B32" s="216"/>
      <c r="C32" s="268"/>
      <c r="I32" s="216"/>
    </row>
    <row r="33" spans="2:9" ht="25.5" x14ac:dyDescent="0.2">
      <c r="B33" s="216"/>
      <c r="C33" s="323" t="str">
        <f>C6</f>
        <v>Total valoare proiect (Total costuri = eligibile + neeligibile)</v>
      </c>
      <c r="D33" s="324" t="str">
        <f>D6</f>
        <v>Costuri eligibile</v>
      </c>
      <c r="E33" s="272" t="str">
        <f>E6</f>
        <v>Deficit de finantare</v>
      </c>
      <c r="F33" s="325" t="str">
        <f>F6</f>
        <v xml:space="preserve">GRANT UE </v>
      </c>
      <c r="G33" s="272"/>
      <c r="H33" s="273"/>
      <c r="I33" s="216"/>
    </row>
    <row r="34" spans="2:9" ht="14.25" x14ac:dyDescent="0.2">
      <c r="B34" s="216"/>
      <c r="C34" s="275">
        <f>D34+D48</f>
        <v>0</v>
      </c>
      <c r="D34" s="311">
        <f>'3.Inv&amp;Reinv'!M43</f>
        <v>0</v>
      </c>
      <c r="E34" s="276">
        <f>D34*E35</f>
        <v>0</v>
      </c>
      <c r="F34" s="274">
        <f>E34*F35</f>
        <v>0</v>
      </c>
      <c r="G34" s="277"/>
      <c r="H34" s="278"/>
      <c r="I34" s="216"/>
    </row>
    <row r="35" spans="2:9" ht="15" thickBot="1" x14ac:dyDescent="0.25">
      <c r="B35" s="216"/>
      <c r="C35" s="326">
        <v>1</v>
      </c>
      <c r="D35" s="327" t="str">
        <f>IFERROR(D34/C34,"")</f>
        <v/>
      </c>
      <c r="E35" s="293">
        <f>'5.IRR+FG'!K19</f>
        <v>0.8</v>
      </c>
      <c r="F35" s="328">
        <f>F8</f>
        <v>0.85</v>
      </c>
      <c r="G35" s="283"/>
      <c r="H35" s="284" t="s">
        <v>267</v>
      </c>
      <c r="I35" s="216"/>
    </row>
    <row r="36" spans="2:9" ht="14.25" x14ac:dyDescent="0.2">
      <c r="B36" s="216"/>
      <c r="C36" s="291"/>
      <c r="D36" s="329" t="s">
        <v>268</v>
      </c>
      <c r="E36" s="329" t="s">
        <v>269</v>
      </c>
      <c r="F36" s="297" t="str">
        <f>F9</f>
        <v>Contributia Guvernului Romaniei</v>
      </c>
      <c r="G36" s="287"/>
      <c r="H36" s="288"/>
      <c r="I36" s="216"/>
    </row>
    <row r="37" spans="2:9" ht="14.25" x14ac:dyDescent="0.2">
      <c r="B37" s="216"/>
      <c r="C37" s="291"/>
      <c r="D37" s="329"/>
      <c r="E37" s="329"/>
      <c r="F37" s="274">
        <f>E34*F38</f>
        <v>0</v>
      </c>
      <c r="G37" s="289"/>
      <c r="H37" s="290"/>
      <c r="I37" s="216"/>
    </row>
    <row r="38" spans="2:9" ht="15" thickBot="1" x14ac:dyDescent="0.25">
      <c r="B38" s="216"/>
      <c r="C38" s="291"/>
      <c r="D38" s="330"/>
      <c r="E38" s="330"/>
      <c r="F38" s="328">
        <f>F11</f>
        <v>0.13</v>
      </c>
      <c r="G38" s="283"/>
      <c r="H38" s="284" t="s">
        <v>267</v>
      </c>
      <c r="I38" s="216"/>
    </row>
    <row r="39" spans="2:9" ht="14.25" x14ac:dyDescent="0.2">
      <c r="B39" s="216"/>
      <c r="C39" s="291"/>
      <c r="D39" s="330"/>
      <c r="E39" s="330"/>
      <c r="F39" s="297" t="str">
        <f>F12</f>
        <v>Contributia de la bugetul local</v>
      </c>
      <c r="G39" s="287"/>
      <c r="H39" s="288"/>
      <c r="I39" s="216"/>
    </row>
    <row r="40" spans="2:9" ht="14.25" x14ac:dyDescent="0.2">
      <c r="B40" s="216"/>
      <c r="C40" s="291"/>
      <c r="D40" s="330"/>
      <c r="E40" s="330"/>
      <c r="F40" s="274">
        <f>E34*F41</f>
        <v>0</v>
      </c>
      <c r="G40" s="289"/>
      <c r="H40" s="290"/>
      <c r="I40" s="216"/>
    </row>
    <row r="41" spans="2:9" ht="15" thickBot="1" x14ac:dyDescent="0.25">
      <c r="B41" s="216"/>
      <c r="C41" s="291"/>
      <c r="D41" s="330"/>
      <c r="E41" s="330"/>
      <c r="F41" s="331">
        <f>F14</f>
        <v>0.02</v>
      </c>
      <c r="G41" s="294"/>
      <c r="H41" s="295" t="s">
        <v>267</v>
      </c>
      <c r="I41" s="216"/>
    </row>
    <row r="42" spans="2:9" ht="14.25" x14ac:dyDescent="0.2">
      <c r="B42" s="216"/>
      <c r="C42" s="291"/>
      <c r="D42" s="332"/>
      <c r="E42" s="297" t="str">
        <f>E15</f>
        <v>Cof-finantare beneficiar</v>
      </c>
      <c r="F42" s="287"/>
      <c r="G42" s="287"/>
      <c r="H42" s="288"/>
      <c r="I42" s="216"/>
    </row>
    <row r="43" spans="2:9" ht="14.25" x14ac:dyDescent="0.2">
      <c r="B43" s="216"/>
      <c r="C43" s="291"/>
      <c r="D43" s="332"/>
      <c r="E43" s="274">
        <f>D34*E44</f>
        <v>0</v>
      </c>
      <c r="F43" s="277"/>
      <c r="G43" s="277"/>
      <c r="H43" s="278"/>
      <c r="I43" s="216"/>
    </row>
    <row r="44" spans="2:9" ht="15" thickBot="1" x14ac:dyDescent="0.25">
      <c r="B44" s="216"/>
      <c r="C44" s="291"/>
      <c r="D44" s="333"/>
      <c r="E44" s="331">
        <f>1-E35</f>
        <v>0.19999999999999996</v>
      </c>
      <c r="F44" s="296" t="s">
        <v>269</v>
      </c>
      <c r="G44" s="296"/>
      <c r="H44" s="278"/>
      <c r="I44" s="216"/>
    </row>
    <row r="45" spans="2:9" ht="25.5" x14ac:dyDescent="0.2">
      <c r="B45" s="216"/>
      <c r="C45" s="291"/>
      <c r="D45" s="323" t="str">
        <f>D18</f>
        <v>Costuri neeligibile (alte categorii decat cele eligibile)</v>
      </c>
      <c r="E45" s="287" t="str">
        <f>E18</f>
        <v>Bugetul local</v>
      </c>
      <c r="F45" s="287"/>
      <c r="G45" s="334" t="str">
        <f>G18</f>
        <v>TVA</v>
      </c>
      <c r="H45" s="323" t="str">
        <f>H18</f>
        <v>Rambursabil</v>
      </c>
      <c r="I45" s="216"/>
    </row>
    <row r="46" spans="2:9" ht="14.25" x14ac:dyDescent="0.2">
      <c r="B46" s="216"/>
      <c r="C46" s="291"/>
      <c r="D46" s="298"/>
      <c r="E46" s="289"/>
      <c r="F46" s="289"/>
      <c r="G46" s="299"/>
      <c r="H46" s="275">
        <f>'3.Inv&amp;Reinv'!K42</f>
        <v>0</v>
      </c>
      <c r="I46" s="216"/>
    </row>
    <row r="47" spans="2:9" ht="15" thickBot="1" x14ac:dyDescent="0.25">
      <c r="B47" s="216"/>
      <c r="C47" s="291"/>
      <c r="D47" s="298"/>
      <c r="E47" s="276">
        <f>G47+G52</f>
        <v>0</v>
      </c>
      <c r="F47" s="277"/>
      <c r="G47" s="274">
        <f>H46</f>
        <v>0</v>
      </c>
      <c r="H47" s="302">
        <f>IFERROR(H46/G47,0)</f>
        <v>0</v>
      </c>
      <c r="I47" s="216"/>
    </row>
    <row r="48" spans="2:9" ht="14.25" x14ac:dyDescent="0.2">
      <c r="B48" s="216"/>
      <c r="C48" s="291"/>
      <c r="D48" s="275">
        <f>E47</f>
        <v>0</v>
      </c>
      <c r="E48" s="294">
        <f>IFERROR(E47/D48,0)</f>
        <v>0</v>
      </c>
      <c r="F48" s="296" t="s">
        <v>271</v>
      </c>
      <c r="G48" s="335">
        <f>IFERROR(G47/E47,0)</f>
        <v>0</v>
      </c>
      <c r="H48" s="323" t="str">
        <f>H21</f>
        <v>Nerambursabil</v>
      </c>
      <c r="I48" s="216"/>
    </row>
    <row r="49" spans="2:9" ht="14.25" x14ac:dyDescent="0.2">
      <c r="B49" s="216"/>
      <c r="C49" s="291"/>
      <c r="D49" s="307">
        <f>IFERROR(D48/C34,0)</f>
        <v>0</v>
      </c>
      <c r="E49" s="336"/>
      <c r="F49" s="336"/>
      <c r="G49" s="337"/>
      <c r="H49" s="275">
        <v>0</v>
      </c>
      <c r="I49" s="216"/>
    </row>
    <row r="50" spans="2:9" ht="15" thickBot="1" x14ac:dyDescent="0.25">
      <c r="B50" s="216"/>
      <c r="C50" s="291"/>
      <c r="D50" s="286" t="s">
        <v>268</v>
      </c>
      <c r="E50" s="277"/>
      <c r="F50" s="277"/>
      <c r="G50" s="338"/>
      <c r="H50" s="302">
        <f>IFERROR(H49/G47,0)</f>
        <v>0</v>
      </c>
      <c r="I50" s="216"/>
    </row>
    <row r="51" spans="2:9" ht="25.5" x14ac:dyDescent="0.2">
      <c r="B51" s="216"/>
      <c r="C51" s="291"/>
      <c r="D51" s="315"/>
      <c r="E51" s="294"/>
      <c r="F51" s="296"/>
      <c r="G51" s="339" t="str">
        <f>G24</f>
        <v>Alte costuri neeligibile</v>
      </c>
      <c r="H51" s="340"/>
      <c r="I51" s="216"/>
    </row>
    <row r="52" spans="2:9" ht="14.25" x14ac:dyDescent="0.2">
      <c r="B52" s="216"/>
      <c r="C52" s="291"/>
      <c r="D52" s="281"/>
      <c r="E52" s="336"/>
      <c r="F52" s="336"/>
      <c r="G52" s="274">
        <f>'3.Inv&amp;Reinv'!P41</f>
        <v>0</v>
      </c>
      <c r="H52" s="278"/>
      <c r="I52" s="216"/>
    </row>
    <row r="53" spans="2:9" ht="14.25" x14ac:dyDescent="0.2">
      <c r="B53" s="216"/>
      <c r="C53" s="291"/>
      <c r="D53" s="281"/>
      <c r="E53" s="277"/>
      <c r="F53" s="277"/>
      <c r="G53" s="303">
        <f>IFERROR(G52/E47,0)</f>
        <v>0</v>
      </c>
      <c r="H53" s="278"/>
      <c r="I53" s="216"/>
    </row>
    <row r="54" spans="2:9" ht="15" thickBot="1" x14ac:dyDescent="0.25">
      <c r="B54" s="216"/>
      <c r="C54" s="292"/>
      <c r="D54" s="318"/>
      <c r="E54" s="283"/>
      <c r="F54" s="341"/>
      <c r="G54" s="321"/>
      <c r="H54" s="322"/>
      <c r="I54" s="216"/>
    </row>
    <row r="55" spans="2:9" ht="14.25" x14ac:dyDescent="0.2">
      <c r="B55" s="216"/>
      <c r="C55" s="216"/>
      <c r="D55" s="216"/>
      <c r="E55" s="216"/>
      <c r="F55" s="216"/>
      <c r="G55" s="216"/>
      <c r="H55" s="216"/>
      <c r="I55" s="216"/>
    </row>
  </sheetData>
  <sheetProtection algorithmName="SHA-512" hashValue="3VnTq9RxkzSTIweM4/a2w9CcTeX9QFYdKnbn3o5SpraHDz/uuxYLZfHe5vRato/z+XsimWv/7XLGStJ8A3zd3w==" saltValue="lxbqXn4cjLiNiyjsrikcPw==" spinCount="100000" sheet="1" objects="1" scenarios="1"/>
  <mergeCells count="12">
    <mergeCell ref="E52:F52"/>
    <mergeCell ref="F9:H9"/>
    <mergeCell ref="F12:H12"/>
    <mergeCell ref="E15:H15"/>
    <mergeCell ref="E18:F18"/>
    <mergeCell ref="E22:F22"/>
    <mergeCell ref="E25:F25"/>
    <mergeCell ref="F36:H36"/>
    <mergeCell ref="F39:H39"/>
    <mergeCell ref="E42:H42"/>
    <mergeCell ref="E45:F45"/>
    <mergeCell ref="E49:F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B1:M284"/>
  <sheetViews>
    <sheetView topLeftCell="A58" zoomScale="91" zoomScaleNormal="91" workbookViewId="0">
      <selection activeCell="G84" sqref="G84"/>
    </sheetView>
  </sheetViews>
  <sheetFormatPr defaultColWidth="10.7109375" defaultRowHeight="12.75" customHeight="1" zeroHeight="1" x14ac:dyDescent="0.25"/>
  <cols>
    <col min="1" max="1" width="3.42578125" style="343" customWidth="1"/>
    <col min="2" max="2" width="3.42578125" style="342" customWidth="1"/>
    <col min="3" max="3" width="7.42578125" style="342" customWidth="1"/>
    <col min="4" max="4" width="17.42578125" style="342" customWidth="1"/>
    <col min="5" max="5" width="28.7109375" style="342" customWidth="1"/>
    <col min="6" max="6" width="20.7109375" style="342" customWidth="1"/>
    <col min="7" max="7" width="18" style="342" customWidth="1"/>
    <col min="8" max="9" width="17.42578125" style="342" customWidth="1"/>
    <col min="10" max="10" width="10.7109375" style="343" customWidth="1"/>
    <col min="11" max="16384" width="10.7109375" style="343"/>
  </cols>
  <sheetData>
    <row r="1" spans="2:10" ht="15.75" x14ac:dyDescent="0.25">
      <c r="D1" s="69"/>
    </row>
    <row r="2" spans="2:10" ht="15" x14ac:dyDescent="0.25">
      <c r="B2" s="344"/>
      <c r="C2" s="345"/>
      <c r="D2" s="345"/>
      <c r="E2" s="345"/>
      <c r="F2" s="345"/>
      <c r="G2" s="345"/>
      <c r="H2" s="345"/>
      <c r="I2" s="345"/>
      <c r="J2" s="346"/>
    </row>
    <row r="3" spans="2:10" ht="15" x14ac:dyDescent="0.25">
      <c r="B3" s="347"/>
      <c r="C3" s="348" t="s">
        <v>283</v>
      </c>
      <c r="D3" s="348"/>
      <c r="E3" s="348"/>
      <c r="F3" s="348"/>
      <c r="G3" s="348"/>
      <c r="H3" s="348"/>
      <c r="I3" s="348"/>
      <c r="J3" s="349"/>
    </row>
    <row r="4" spans="2:10" ht="15" x14ac:dyDescent="0.25">
      <c r="B4" s="350"/>
      <c r="C4" s="351"/>
      <c r="D4" s="351"/>
      <c r="E4" s="351"/>
      <c r="F4" s="351"/>
      <c r="G4" s="351"/>
      <c r="H4" s="351"/>
      <c r="I4" s="351"/>
      <c r="J4" s="352"/>
    </row>
    <row r="5" spans="2:10" ht="15" x14ac:dyDescent="0.25">
      <c r="B5" s="350"/>
      <c r="C5" s="353" t="s">
        <v>318</v>
      </c>
      <c r="D5" s="354"/>
      <c r="E5" s="354"/>
      <c r="F5" s="354"/>
      <c r="G5" s="354"/>
      <c r="H5" s="354"/>
      <c r="I5" s="351"/>
      <c r="J5" s="352"/>
    </row>
    <row r="6" spans="2:10" ht="25.5" customHeight="1" x14ac:dyDescent="0.25">
      <c r="B6" s="350"/>
      <c r="C6" s="398"/>
      <c r="D6" s="399" t="s">
        <v>285</v>
      </c>
      <c r="E6" s="400"/>
      <c r="F6" s="401"/>
      <c r="G6" s="402" t="s">
        <v>347</v>
      </c>
      <c r="H6" s="402" t="s">
        <v>348</v>
      </c>
      <c r="I6" s="351"/>
      <c r="J6" s="352"/>
    </row>
    <row r="7" spans="2:10" ht="15" x14ac:dyDescent="0.25">
      <c r="B7" s="350"/>
      <c r="C7" s="397">
        <v>1</v>
      </c>
      <c r="D7" s="403" t="s">
        <v>286</v>
      </c>
      <c r="E7" s="404"/>
      <c r="F7" s="396">
        <f>'3.O&amp;M'!Z2</f>
        <v>0</v>
      </c>
      <c r="G7" s="405"/>
      <c r="H7" s="405"/>
      <c r="I7" s="351"/>
      <c r="J7" s="352"/>
    </row>
    <row r="8" spans="2:10" ht="15" x14ac:dyDescent="0.25">
      <c r="B8" s="350"/>
      <c r="C8" s="397">
        <v>2</v>
      </c>
      <c r="D8" s="403" t="s">
        <v>287</v>
      </c>
      <c r="E8" s="404"/>
      <c r="F8" s="406">
        <f>'1.Input'!I13</f>
        <v>0.04</v>
      </c>
      <c r="G8" s="407"/>
      <c r="H8" s="407"/>
      <c r="I8" s="351"/>
      <c r="J8" s="352"/>
    </row>
    <row r="9" spans="2:10" ht="15" x14ac:dyDescent="0.25">
      <c r="B9" s="350"/>
      <c r="C9" s="397">
        <v>3</v>
      </c>
      <c r="D9" s="403" t="s">
        <v>319</v>
      </c>
      <c r="E9" s="408"/>
      <c r="F9" s="404"/>
      <c r="G9" s="396">
        <f>-SUM('5.IRR+FG'!M15:X15)</f>
        <v>0</v>
      </c>
      <c r="H9" s="397"/>
      <c r="I9" s="351"/>
      <c r="J9" s="352"/>
    </row>
    <row r="10" spans="2:10" ht="15" x14ac:dyDescent="0.25">
      <c r="B10" s="350"/>
      <c r="C10" s="397">
        <v>4</v>
      </c>
      <c r="D10" s="403" t="s">
        <v>320</v>
      </c>
      <c r="E10" s="408"/>
      <c r="F10" s="404"/>
      <c r="G10" s="397"/>
      <c r="H10" s="396">
        <f>-'5.IRR+FG'!K15</f>
        <v>0</v>
      </c>
      <c r="I10" s="351"/>
      <c r="J10" s="352"/>
    </row>
    <row r="11" spans="2:10" ht="15" x14ac:dyDescent="0.25">
      <c r="B11" s="350"/>
      <c r="C11" s="397">
        <v>5</v>
      </c>
      <c r="D11" s="403" t="s">
        <v>321</v>
      </c>
      <c r="E11" s="408"/>
      <c r="F11" s="404"/>
      <c r="G11" s="396">
        <v>0</v>
      </c>
      <c r="H11" s="397"/>
      <c r="I11" s="351"/>
      <c r="J11" s="352"/>
    </row>
    <row r="12" spans="2:10" ht="15" x14ac:dyDescent="0.25">
      <c r="B12" s="350"/>
      <c r="C12" s="397">
        <v>6</v>
      </c>
      <c r="D12" s="403" t="s">
        <v>322</v>
      </c>
      <c r="E12" s="408"/>
      <c r="F12" s="404"/>
      <c r="G12" s="397"/>
      <c r="H12" s="396">
        <v>0</v>
      </c>
      <c r="I12" s="351"/>
      <c r="J12" s="352"/>
    </row>
    <row r="13" spans="2:10" ht="15" x14ac:dyDescent="0.25">
      <c r="B13" s="350"/>
      <c r="C13" s="397">
        <v>7</v>
      </c>
      <c r="D13" s="403" t="s">
        <v>323</v>
      </c>
      <c r="E13" s="408"/>
      <c r="F13" s="404"/>
      <c r="G13" s="397"/>
      <c r="H13" s="396">
        <f>'5.IRR+FG'!K10</f>
        <v>0</v>
      </c>
      <c r="I13" s="351"/>
      <c r="J13" s="352"/>
    </row>
    <row r="14" spans="2:10" ht="15" x14ac:dyDescent="0.25">
      <c r="B14" s="350"/>
      <c r="C14" s="397">
        <v>8</v>
      </c>
      <c r="D14" s="403" t="s">
        <v>324</v>
      </c>
      <c r="E14" s="408"/>
      <c r="F14" s="404"/>
      <c r="G14" s="397"/>
      <c r="H14" s="396">
        <f>-'5.IRR+FG'!K11</f>
        <v>0</v>
      </c>
      <c r="I14" s="351"/>
      <c r="J14" s="352"/>
    </row>
    <row r="15" spans="2:10" ht="15" x14ac:dyDescent="0.25">
      <c r="B15" s="350"/>
      <c r="C15" s="409" t="s">
        <v>288</v>
      </c>
      <c r="D15" s="410"/>
      <c r="E15" s="410"/>
      <c r="F15" s="410"/>
      <c r="G15" s="410"/>
      <c r="H15" s="411"/>
      <c r="I15" s="351"/>
      <c r="J15" s="352"/>
    </row>
    <row r="16" spans="2:10" ht="28.9" customHeight="1" x14ac:dyDescent="0.25">
      <c r="B16" s="350"/>
      <c r="C16" s="412">
        <v>9</v>
      </c>
      <c r="D16" s="413" t="s">
        <v>325</v>
      </c>
      <c r="E16" s="414"/>
      <c r="F16" s="415"/>
      <c r="G16" s="416"/>
      <c r="H16" s="417" t="s">
        <v>327</v>
      </c>
      <c r="I16" s="351"/>
      <c r="J16" s="352"/>
    </row>
    <row r="17" spans="2:10" ht="27" customHeight="1" x14ac:dyDescent="0.25">
      <c r="B17" s="350"/>
      <c r="C17" s="412">
        <v>10</v>
      </c>
      <c r="D17" s="418" t="s">
        <v>326</v>
      </c>
      <c r="E17" s="419"/>
      <c r="F17" s="420"/>
      <c r="G17" s="416"/>
      <c r="H17" s="417" t="s">
        <v>327</v>
      </c>
      <c r="I17" s="351"/>
      <c r="J17" s="352"/>
    </row>
    <row r="18" spans="2:10" ht="15" hidden="1" x14ac:dyDescent="0.25">
      <c r="B18" s="350"/>
      <c r="C18" s="355">
        <v>11</v>
      </c>
      <c r="D18" s="356" t="e">
        <f>IF([1]General!$C$13=1,'7.Cererea de finantare'!#REF!,'7.Cererea de finantare'!#REF!)</f>
        <v>#REF!</v>
      </c>
      <c r="E18" s="357"/>
      <c r="F18" s="358">
        <f>IF(ROUND(H13-H14,0)=0,100%,ROUND(+H17/H10,2))</f>
        <v>1</v>
      </c>
      <c r="G18" s="359"/>
      <c r="H18" s="359"/>
      <c r="I18" s="351"/>
      <c r="J18" s="352"/>
    </row>
    <row r="19" spans="2:10" ht="15" x14ac:dyDescent="0.25">
      <c r="B19" s="350"/>
      <c r="C19" s="351"/>
      <c r="D19" s="351"/>
      <c r="E19" s="351"/>
      <c r="F19" s="351"/>
      <c r="G19" s="360"/>
      <c r="H19" s="351"/>
      <c r="I19" s="351"/>
      <c r="J19" s="352"/>
    </row>
    <row r="20" spans="2:10" ht="15" x14ac:dyDescent="0.25">
      <c r="B20" s="350"/>
      <c r="C20" s="353" t="s">
        <v>312</v>
      </c>
      <c r="D20" s="354"/>
      <c r="E20" s="354"/>
      <c r="F20" s="354"/>
      <c r="G20" s="354"/>
      <c r="H20" s="354"/>
      <c r="I20" s="361"/>
      <c r="J20" s="352"/>
    </row>
    <row r="21" spans="2:10" ht="15" customHeight="1" x14ac:dyDescent="0.25">
      <c r="B21" s="350"/>
      <c r="C21" s="421"/>
      <c r="D21" s="422" t="s">
        <v>313</v>
      </c>
      <c r="E21" s="423"/>
      <c r="F21" s="424" t="s">
        <v>315</v>
      </c>
      <c r="G21" s="425"/>
      <c r="H21" s="424" t="s">
        <v>314</v>
      </c>
      <c r="I21" s="425"/>
      <c r="J21" s="352"/>
    </row>
    <row r="22" spans="2:10" ht="15" x14ac:dyDescent="0.25">
      <c r="B22" s="350"/>
      <c r="C22" s="426"/>
      <c r="D22" s="427"/>
      <c r="E22" s="428"/>
      <c r="F22" s="429"/>
      <c r="G22" s="430"/>
      <c r="H22" s="429"/>
      <c r="I22" s="430"/>
      <c r="J22" s="352"/>
    </row>
    <row r="23" spans="2:10" ht="15" hidden="1" x14ac:dyDescent="0.25">
      <c r="B23" s="350"/>
      <c r="C23" s="431"/>
      <c r="D23" s="432" t="s">
        <v>284</v>
      </c>
      <c r="E23" s="433"/>
      <c r="F23" s="434" t="s">
        <v>289</v>
      </c>
      <c r="G23" s="435"/>
      <c r="H23" s="436" t="s">
        <v>290</v>
      </c>
      <c r="I23" s="437"/>
      <c r="J23" s="352"/>
    </row>
    <row r="24" spans="2:10" ht="15" hidden="1" x14ac:dyDescent="0.25">
      <c r="B24" s="350"/>
      <c r="C24" s="431"/>
      <c r="D24" s="432" t="s">
        <v>285</v>
      </c>
      <c r="E24" s="433"/>
      <c r="F24" s="427" t="s">
        <v>291</v>
      </c>
      <c r="G24" s="428"/>
      <c r="H24" s="438" t="s">
        <v>292</v>
      </c>
      <c r="I24" s="439"/>
      <c r="J24" s="352"/>
    </row>
    <row r="25" spans="2:10" ht="15" x14ac:dyDescent="0.25">
      <c r="B25" s="350"/>
      <c r="C25" s="440">
        <v>1</v>
      </c>
      <c r="D25" s="403" t="s">
        <v>316</v>
      </c>
      <c r="E25" s="404"/>
      <c r="F25" s="441" t="str">
        <f>'5.IRR+FG'!K37</f>
        <v/>
      </c>
      <c r="G25" s="442" t="s">
        <v>293</v>
      </c>
      <c r="H25" s="441" t="str">
        <f>'5.IRR+FG'!K54</f>
        <v/>
      </c>
      <c r="I25" s="442" t="s">
        <v>294</v>
      </c>
      <c r="J25" s="352"/>
    </row>
    <row r="26" spans="2:10" ht="15" x14ac:dyDescent="0.25">
      <c r="B26" s="350"/>
      <c r="C26" s="440">
        <v>2</v>
      </c>
      <c r="D26" s="403" t="s">
        <v>317</v>
      </c>
      <c r="E26" s="404"/>
      <c r="F26" s="443">
        <f>'5.IRR+FG'!K38</f>
        <v>0</v>
      </c>
      <c r="G26" s="444" t="s">
        <v>295</v>
      </c>
      <c r="H26" s="443">
        <f>'5.IRR+FG'!K55</f>
        <v>0</v>
      </c>
      <c r="I26" s="444" t="s">
        <v>296</v>
      </c>
      <c r="J26" s="352"/>
    </row>
    <row r="27" spans="2:10" ht="15" x14ac:dyDescent="0.25">
      <c r="B27" s="363"/>
      <c r="C27" s="364"/>
      <c r="D27" s="364"/>
      <c r="E27" s="364"/>
      <c r="F27" s="364"/>
      <c r="G27" s="364"/>
      <c r="H27" s="364"/>
      <c r="I27" s="364"/>
      <c r="J27" s="365"/>
    </row>
    <row r="28" spans="2:10" ht="15" x14ac:dyDescent="0.25"/>
    <row r="29" spans="2:10" ht="15" x14ac:dyDescent="0.25">
      <c r="B29" s="344"/>
      <c r="C29" s="345"/>
      <c r="D29" s="345"/>
      <c r="E29" s="345"/>
      <c r="F29" s="345"/>
      <c r="G29" s="345"/>
      <c r="H29" s="345"/>
      <c r="I29" s="345"/>
      <c r="J29" s="346"/>
    </row>
    <row r="30" spans="2:10" ht="15" x14ac:dyDescent="0.25">
      <c r="B30" s="347"/>
      <c r="C30" s="348" t="s">
        <v>363</v>
      </c>
      <c r="D30" s="348"/>
      <c r="E30" s="348"/>
      <c r="F30" s="348"/>
      <c r="G30" s="348"/>
      <c r="H30" s="348"/>
      <c r="I30" s="348"/>
      <c r="J30" s="349"/>
    </row>
    <row r="31" spans="2:10" ht="15" x14ac:dyDescent="0.25">
      <c r="B31" s="350"/>
      <c r="C31" s="366" t="s">
        <v>346</v>
      </c>
      <c r="D31" s="367"/>
      <c r="E31" s="367"/>
      <c r="F31" s="368"/>
      <c r="G31" s="369"/>
      <c r="H31" s="369"/>
      <c r="I31" s="361"/>
      <c r="J31" s="352"/>
    </row>
    <row r="32" spans="2:10" ht="15" customHeight="1" x14ac:dyDescent="0.25">
      <c r="B32" s="350"/>
      <c r="C32" s="445" t="s">
        <v>328</v>
      </c>
      <c r="D32" s="446"/>
      <c r="E32" s="446"/>
      <c r="F32" s="447"/>
      <c r="G32" s="448" t="s">
        <v>329</v>
      </c>
      <c r="H32" s="448" t="s">
        <v>330</v>
      </c>
      <c r="I32" s="448" t="s">
        <v>331</v>
      </c>
      <c r="J32" s="352"/>
    </row>
    <row r="33" spans="2:10" ht="29.45" customHeight="1" x14ac:dyDescent="0.25">
      <c r="B33" s="350"/>
      <c r="C33" s="449"/>
      <c r="D33" s="450"/>
      <c r="E33" s="450"/>
      <c r="F33" s="451"/>
      <c r="G33" s="452"/>
      <c r="H33" s="452"/>
      <c r="I33" s="452"/>
      <c r="J33" s="352"/>
    </row>
    <row r="34" spans="2:10" ht="15" x14ac:dyDescent="0.25">
      <c r="B34" s="350"/>
      <c r="C34" s="453">
        <v>1</v>
      </c>
      <c r="D34" s="403" t="str">
        <f>'3.Inv&amp;Reinv'!C33</f>
        <v>Proiectare</v>
      </c>
      <c r="E34" s="408"/>
      <c r="F34" s="404"/>
      <c r="G34" s="454">
        <f>'3.Inv&amp;Reinv'!K33</f>
        <v>0</v>
      </c>
      <c r="H34" s="454">
        <f>'3.Inv&amp;Reinv'!P33</f>
        <v>0</v>
      </c>
      <c r="I34" s="454">
        <f>'3.Inv&amp;Reinv'!M33</f>
        <v>0</v>
      </c>
      <c r="J34" s="352"/>
    </row>
    <row r="35" spans="2:10" ht="15" x14ac:dyDescent="0.25">
      <c r="B35" s="350"/>
      <c r="C35" s="453">
        <f>C34+1</f>
        <v>2</v>
      </c>
      <c r="D35" s="403" t="str">
        <f>'3.Inv&amp;Reinv'!C34</f>
        <v>Achizitie teren</v>
      </c>
      <c r="E35" s="408"/>
      <c r="F35" s="404"/>
      <c r="G35" s="454">
        <f>'3.Inv&amp;Reinv'!K34</f>
        <v>0</v>
      </c>
      <c r="H35" s="454">
        <f>'3.Inv&amp;Reinv'!P34</f>
        <v>0</v>
      </c>
      <c r="I35" s="454">
        <f>'3.Inv&amp;Reinv'!M34</f>
        <v>0</v>
      </c>
      <c r="J35" s="352"/>
    </row>
    <row r="36" spans="2:10" ht="15" x14ac:dyDescent="0.25">
      <c r="B36" s="350"/>
      <c r="C36" s="453">
        <f t="shared" ref="C36:C44" si="0">C35+1</f>
        <v>3</v>
      </c>
      <c r="D36" s="403" t="str">
        <f>'3.Inv&amp;Reinv'!C35</f>
        <v>Constructii</v>
      </c>
      <c r="E36" s="408"/>
      <c r="F36" s="404"/>
      <c r="G36" s="454">
        <f>'3.Inv&amp;Reinv'!K35</f>
        <v>0</v>
      </c>
      <c r="H36" s="454">
        <f>'3.Inv&amp;Reinv'!P35</f>
        <v>0</v>
      </c>
      <c r="I36" s="454">
        <f>'3.Inv&amp;Reinv'!M35</f>
        <v>0</v>
      </c>
      <c r="J36" s="352"/>
    </row>
    <row r="37" spans="2:10" ht="15" customHeight="1" x14ac:dyDescent="0.25">
      <c r="B37" s="350"/>
      <c r="C37" s="453">
        <f t="shared" si="0"/>
        <v>4</v>
      </c>
      <c r="D37" s="403" t="str">
        <f>'3.Inv&amp;Reinv'!C36</f>
        <v>Instalatii si echipamente</v>
      </c>
      <c r="E37" s="408"/>
      <c r="F37" s="404"/>
      <c r="G37" s="454">
        <f>'3.Inv&amp;Reinv'!K36</f>
        <v>0</v>
      </c>
      <c r="H37" s="454">
        <f>'3.Inv&amp;Reinv'!P36</f>
        <v>0</v>
      </c>
      <c r="I37" s="454">
        <f>'3.Inv&amp;Reinv'!M36</f>
        <v>0</v>
      </c>
      <c r="J37" s="352"/>
    </row>
    <row r="38" spans="2:10" ht="15" customHeight="1" x14ac:dyDescent="0.25">
      <c r="B38" s="350"/>
      <c r="C38" s="453">
        <f t="shared" si="0"/>
        <v>5</v>
      </c>
      <c r="D38" s="403" t="str">
        <f>'3.Inv&amp;Reinv'!C37</f>
        <v>Diverse si neprevazute</v>
      </c>
      <c r="E38" s="408"/>
      <c r="F38" s="404"/>
      <c r="G38" s="454">
        <f>'3.Inv&amp;Reinv'!K37</f>
        <v>0</v>
      </c>
      <c r="H38" s="454">
        <f>'3.Inv&amp;Reinv'!P37</f>
        <v>0</v>
      </c>
      <c r="I38" s="454">
        <f>'3.Inv&amp;Reinv'!M37</f>
        <v>0</v>
      </c>
      <c r="J38" s="352"/>
    </row>
    <row r="39" spans="2:10" ht="15" x14ac:dyDescent="0.25">
      <c r="B39" s="350"/>
      <c r="C39" s="453">
        <f t="shared" si="0"/>
        <v>6</v>
      </c>
      <c r="D39" s="403" t="str">
        <f>'3.Inv&amp;Reinv'!C38</f>
        <v>Publicitate</v>
      </c>
      <c r="E39" s="408"/>
      <c r="F39" s="404"/>
      <c r="G39" s="454">
        <f>'3.Inv&amp;Reinv'!K38</f>
        <v>0</v>
      </c>
      <c r="H39" s="454">
        <f>'3.Inv&amp;Reinv'!P38</f>
        <v>0</v>
      </c>
      <c r="I39" s="454">
        <f>'3.Inv&amp;Reinv'!M38</f>
        <v>0</v>
      </c>
      <c r="J39" s="352"/>
    </row>
    <row r="40" spans="2:10" ht="15" x14ac:dyDescent="0.25">
      <c r="B40" s="350"/>
      <c r="C40" s="453">
        <f t="shared" si="0"/>
        <v>7</v>
      </c>
      <c r="D40" s="403" t="str">
        <f>'3.Inv&amp;Reinv'!C39</f>
        <v>Supervizare</v>
      </c>
      <c r="E40" s="408"/>
      <c r="F40" s="404"/>
      <c r="G40" s="454">
        <f>'3.Inv&amp;Reinv'!K39</f>
        <v>0</v>
      </c>
      <c r="H40" s="454">
        <f>'3.Inv&amp;Reinv'!P39</f>
        <v>0</v>
      </c>
      <c r="I40" s="454">
        <f>'3.Inv&amp;Reinv'!M39</f>
        <v>0</v>
      </c>
      <c r="J40" s="352"/>
    </row>
    <row r="41" spans="2:10" ht="15" x14ac:dyDescent="0.25">
      <c r="B41" s="350"/>
      <c r="C41" s="453">
        <f t="shared" si="0"/>
        <v>8</v>
      </c>
      <c r="D41" s="403" t="str">
        <f>'3.Inv&amp;Reinv'!C40</f>
        <v>Asistenta tehnica</v>
      </c>
      <c r="E41" s="408"/>
      <c r="F41" s="404"/>
      <c r="G41" s="454">
        <f>'3.Inv&amp;Reinv'!K40</f>
        <v>0</v>
      </c>
      <c r="H41" s="454">
        <f>'3.Inv&amp;Reinv'!P40</f>
        <v>0</v>
      </c>
      <c r="I41" s="454">
        <f>'3.Inv&amp;Reinv'!M40</f>
        <v>0</v>
      </c>
      <c r="J41" s="352"/>
    </row>
    <row r="42" spans="2:10" ht="15" x14ac:dyDescent="0.25">
      <c r="B42" s="350"/>
      <c r="C42" s="453">
        <f t="shared" si="0"/>
        <v>9</v>
      </c>
      <c r="D42" s="403" t="str">
        <f>'3.Inv&amp;Reinv'!C41</f>
        <v>Sub-TOTAL</v>
      </c>
      <c r="E42" s="408"/>
      <c r="F42" s="404"/>
      <c r="G42" s="454">
        <f>'3.Inv&amp;Reinv'!K41</f>
        <v>0</v>
      </c>
      <c r="H42" s="454">
        <f>'3.Inv&amp;Reinv'!P41</f>
        <v>0</v>
      </c>
      <c r="I42" s="454">
        <f>'3.Inv&amp;Reinv'!M41</f>
        <v>0</v>
      </c>
      <c r="J42" s="352"/>
    </row>
    <row r="43" spans="2:10" ht="15" x14ac:dyDescent="0.25">
      <c r="B43" s="350"/>
      <c r="C43" s="453">
        <f t="shared" si="0"/>
        <v>10</v>
      </c>
      <c r="D43" s="403" t="str">
        <f>'3.Inv&amp;Reinv'!C42</f>
        <v>(TVA)</v>
      </c>
      <c r="E43" s="408"/>
      <c r="F43" s="404"/>
      <c r="G43" s="454">
        <f>'3.Inv&amp;Reinv'!K42</f>
        <v>0</v>
      </c>
      <c r="H43" s="454">
        <f>'3.Inv&amp;Reinv'!P42</f>
        <v>0</v>
      </c>
      <c r="I43" s="454">
        <f>'3.Inv&amp;Reinv'!M42</f>
        <v>0</v>
      </c>
      <c r="J43" s="352"/>
    </row>
    <row r="44" spans="2:10" ht="15" x14ac:dyDescent="0.25">
      <c r="B44" s="350"/>
      <c r="C44" s="453">
        <f t="shared" si="0"/>
        <v>11</v>
      </c>
      <c r="D44" s="455" t="str">
        <f>'3.Inv&amp;Reinv'!C43</f>
        <v>TOTAL</v>
      </c>
      <c r="E44" s="456"/>
      <c r="F44" s="457"/>
      <c r="G44" s="458">
        <f>'3.Inv&amp;Reinv'!K43</f>
        <v>0</v>
      </c>
      <c r="H44" s="458">
        <f>'3.Inv&amp;Reinv'!P43</f>
        <v>0</v>
      </c>
      <c r="I44" s="458">
        <f>'3.Inv&amp;Reinv'!M43</f>
        <v>0</v>
      </c>
      <c r="J44" s="352"/>
    </row>
    <row r="45" spans="2:10" ht="15" x14ac:dyDescent="0.25">
      <c r="B45" s="350"/>
      <c r="C45" s="370"/>
      <c r="D45" s="351"/>
      <c r="E45" s="351"/>
      <c r="F45" s="351"/>
      <c r="G45" s="371"/>
      <c r="H45" s="372"/>
      <c r="I45" s="351"/>
      <c r="J45" s="352"/>
    </row>
    <row r="46" spans="2:10" s="376" customFormat="1" x14ac:dyDescent="0.2">
      <c r="B46" s="373"/>
      <c r="C46" s="366" t="s">
        <v>336</v>
      </c>
      <c r="D46" s="367"/>
      <c r="E46" s="367"/>
      <c r="F46" s="368"/>
      <c r="G46" s="369"/>
      <c r="H46" s="361"/>
      <c r="I46" s="374"/>
      <c r="J46" s="375"/>
    </row>
    <row r="47" spans="2:10" s="376" customFormat="1" x14ac:dyDescent="0.2">
      <c r="B47" s="373"/>
      <c r="C47" s="421"/>
      <c r="D47" s="424" t="s">
        <v>328</v>
      </c>
      <c r="E47" s="459"/>
      <c r="F47" s="460"/>
      <c r="G47" s="448" t="s">
        <v>115</v>
      </c>
      <c r="H47" s="361"/>
      <c r="I47" s="374"/>
      <c r="J47" s="375"/>
    </row>
    <row r="48" spans="2:10" s="376" customFormat="1" x14ac:dyDescent="0.2">
      <c r="B48" s="373"/>
      <c r="C48" s="461"/>
      <c r="D48" s="462"/>
      <c r="E48" s="463"/>
      <c r="F48" s="464"/>
      <c r="G48" s="452"/>
      <c r="H48" s="377"/>
      <c r="I48" s="374"/>
      <c r="J48" s="375"/>
    </row>
    <row r="49" spans="2:10" s="376" customFormat="1" ht="40.5" customHeight="1" x14ac:dyDescent="0.2">
      <c r="B49" s="373"/>
      <c r="C49" s="465">
        <v>1</v>
      </c>
      <c r="D49" s="466" t="s">
        <v>333</v>
      </c>
      <c r="E49" s="467"/>
      <c r="F49" s="468"/>
      <c r="G49" s="469">
        <f>I44</f>
        <v>0</v>
      </c>
      <c r="H49" s="378"/>
      <c r="I49" s="374"/>
      <c r="J49" s="375"/>
    </row>
    <row r="50" spans="2:10" s="376" customFormat="1" ht="27" customHeight="1" x14ac:dyDescent="0.2">
      <c r="B50" s="373"/>
      <c r="C50" s="465">
        <f>C49+1</f>
        <v>2</v>
      </c>
      <c r="D50" s="466" t="s">
        <v>332</v>
      </c>
      <c r="E50" s="467"/>
      <c r="F50" s="468"/>
      <c r="G50" s="470">
        <f>'1.Input'!I17</f>
        <v>0.8</v>
      </c>
      <c r="H50" s="379"/>
      <c r="I50" s="374"/>
      <c r="J50" s="375"/>
    </row>
    <row r="51" spans="2:10" s="376" customFormat="1" ht="25.5" customHeight="1" x14ac:dyDescent="0.2">
      <c r="B51" s="373"/>
      <c r="C51" s="465">
        <f>C50+1</f>
        <v>3</v>
      </c>
      <c r="D51" s="466" t="s">
        <v>334</v>
      </c>
      <c r="E51" s="467"/>
      <c r="F51" s="468"/>
      <c r="G51" s="469">
        <f>G49*G50</f>
        <v>0</v>
      </c>
      <c r="H51" s="380"/>
      <c r="I51" s="374"/>
      <c r="J51" s="375"/>
    </row>
    <row r="52" spans="2:10" s="376" customFormat="1" ht="19.5" customHeight="1" x14ac:dyDescent="0.2">
      <c r="B52" s="373"/>
      <c r="C52" s="465">
        <f>C51+1</f>
        <v>4</v>
      </c>
      <c r="D52" s="466" t="s">
        <v>297</v>
      </c>
      <c r="E52" s="467"/>
      <c r="F52" s="468"/>
      <c r="G52" s="471">
        <f>UE</f>
        <v>0.85</v>
      </c>
      <c r="H52" s="361"/>
      <c r="I52" s="374"/>
      <c r="J52" s="375"/>
    </row>
    <row r="53" spans="2:10" s="376" customFormat="1" ht="22.5" customHeight="1" x14ac:dyDescent="0.2">
      <c r="B53" s="373"/>
      <c r="C53" s="465">
        <f>C52+1</f>
        <v>5</v>
      </c>
      <c r="D53" s="466" t="s">
        <v>339</v>
      </c>
      <c r="E53" s="467"/>
      <c r="F53" s="468"/>
      <c r="G53" s="469">
        <f>G51*G52</f>
        <v>0</v>
      </c>
      <c r="H53" s="370"/>
      <c r="I53" s="374"/>
      <c r="J53" s="375"/>
    </row>
    <row r="54" spans="2:10" s="376" customFormat="1" x14ac:dyDescent="0.2">
      <c r="B54" s="373"/>
      <c r="C54" s="361"/>
      <c r="D54" s="361"/>
      <c r="E54" s="361"/>
      <c r="F54" s="361"/>
      <c r="G54" s="381"/>
      <c r="H54" s="361"/>
      <c r="I54" s="374"/>
      <c r="J54" s="375"/>
    </row>
    <row r="55" spans="2:10" s="376" customFormat="1" x14ac:dyDescent="0.2">
      <c r="B55" s="373"/>
      <c r="C55" s="361"/>
      <c r="D55" s="361"/>
      <c r="E55" s="361"/>
      <c r="F55" s="361"/>
      <c r="G55" s="381"/>
      <c r="H55" s="361"/>
      <c r="I55" s="374"/>
      <c r="J55" s="375"/>
    </row>
    <row r="56" spans="2:10" s="376" customFormat="1" x14ac:dyDescent="0.2">
      <c r="B56" s="373"/>
      <c r="C56" s="366" t="s">
        <v>337</v>
      </c>
      <c r="D56" s="367"/>
      <c r="E56" s="367"/>
      <c r="F56" s="368"/>
      <c r="G56" s="369"/>
      <c r="H56" s="361"/>
      <c r="I56" s="374"/>
      <c r="J56" s="375"/>
    </row>
    <row r="57" spans="2:10" s="376" customFormat="1" x14ac:dyDescent="0.2">
      <c r="B57" s="373"/>
      <c r="C57" s="421"/>
      <c r="D57" s="424" t="s">
        <v>328</v>
      </c>
      <c r="E57" s="459"/>
      <c r="F57" s="460"/>
      <c r="G57" s="448" t="s">
        <v>115</v>
      </c>
      <c r="H57" s="361"/>
      <c r="I57" s="374"/>
      <c r="J57" s="375"/>
    </row>
    <row r="58" spans="2:10" s="376" customFormat="1" x14ac:dyDescent="0.2">
      <c r="B58" s="373"/>
      <c r="C58" s="461"/>
      <c r="D58" s="462"/>
      <c r="E58" s="463"/>
      <c r="F58" s="464"/>
      <c r="G58" s="452"/>
      <c r="H58" s="361"/>
      <c r="I58" s="374"/>
      <c r="J58" s="375"/>
    </row>
    <row r="59" spans="2:10" s="376" customFormat="1" ht="36.75" customHeight="1" x14ac:dyDescent="0.2">
      <c r="B59" s="373"/>
      <c r="C59" s="465">
        <v>1</v>
      </c>
      <c r="D59" s="466" t="s">
        <v>338</v>
      </c>
      <c r="E59" s="467"/>
      <c r="F59" s="468"/>
      <c r="G59" s="469">
        <f>G49/eur</f>
        <v>0</v>
      </c>
      <c r="H59" s="361"/>
      <c r="I59" s="374"/>
      <c r="J59" s="375"/>
    </row>
    <row r="60" spans="2:10" s="376" customFormat="1" ht="27.75" customHeight="1" x14ac:dyDescent="0.2">
      <c r="B60" s="373"/>
      <c r="C60" s="465">
        <f>C59+1</f>
        <v>2</v>
      </c>
      <c r="D60" s="466" t="s">
        <v>332</v>
      </c>
      <c r="E60" s="467"/>
      <c r="F60" s="468"/>
      <c r="G60" s="470">
        <f>'1.Input'!I17</f>
        <v>0.8</v>
      </c>
      <c r="H60" s="361"/>
      <c r="I60" s="374"/>
      <c r="J60" s="375"/>
    </row>
    <row r="61" spans="2:10" s="376" customFormat="1" ht="25.5" customHeight="1" x14ac:dyDescent="0.2">
      <c r="B61" s="373"/>
      <c r="C61" s="465">
        <f>C60+1</f>
        <v>3</v>
      </c>
      <c r="D61" s="466" t="s">
        <v>334</v>
      </c>
      <c r="E61" s="467"/>
      <c r="F61" s="468"/>
      <c r="G61" s="469">
        <f>G59*G60</f>
        <v>0</v>
      </c>
      <c r="H61" s="361"/>
      <c r="I61" s="374"/>
      <c r="J61" s="375"/>
    </row>
    <row r="62" spans="2:10" s="376" customFormat="1" ht="19.5" customHeight="1" x14ac:dyDescent="0.2">
      <c r="B62" s="373"/>
      <c r="C62" s="465">
        <f>C61+1</f>
        <v>4</v>
      </c>
      <c r="D62" s="466" t="s">
        <v>297</v>
      </c>
      <c r="E62" s="467"/>
      <c r="F62" s="468"/>
      <c r="G62" s="471">
        <f>UE</f>
        <v>0.85</v>
      </c>
      <c r="H62" s="361"/>
      <c r="I62" s="374"/>
      <c r="J62" s="375"/>
    </row>
    <row r="63" spans="2:10" s="376" customFormat="1" ht="24" customHeight="1" x14ac:dyDescent="0.2">
      <c r="B63" s="373"/>
      <c r="C63" s="465">
        <f>C62+1</f>
        <v>5</v>
      </c>
      <c r="D63" s="466" t="s">
        <v>298</v>
      </c>
      <c r="E63" s="467"/>
      <c r="F63" s="468"/>
      <c r="G63" s="469">
        <f>G61*G62</f>
        <v>0</v>
      </c>
      <c r="H63" s="361"/>
      <c r="I63" s="374"/>
      <c r="J63" s="375"/>
    </row>
    <row r="64" spans="2:10" s="376" customFormat="1" x14ac:dyDescent="0.2">
      <c r="B64" s="373"/>
      <c r="C64" s="361"/>
      <c r="D64" s="361"/>
      <c r="E64" s="361"/>
      <c r="F64" s="361"/>
      <c r="G64" s="381"/>
      <c r="H64" s="361"/>
      <c r="I64" s="374"/>
      <c r="J64" s="375"/>
    </row>
    <row r="65" spans="2:13" s="376" customFormat="1" x14ac:dyDescent="0.2">
      <c r="B65" s="373"/>
      <c r="C65" s="361"/>
      <c r="D65" s="361"/>
      <c r="E65" s="361"/>
      <c r="F65" s="361"/>
      <c r="G65" s="381"/>
      <c r="H65" s="361"/>
      <c r="I65" s="374"/>
      <c r="J65" s="375"/>
    </row>
    <row r="66" spans="2:13" s="376" customFormat="1" x14ac:dyDescent="0.2">
      <c r="B66" s="373"/>
      <c r="C66" s="382" t="s">
        <v>340</v>
      </c>
      <c r="D66" s="368"/>
      <c r="E66" s="368"/>
      <c r="F66" s="368"/>
      <c r="G66" s="381"/>
      <c r="H66" s="361"/>
      <c r="I66" s="374"/>
      <c r="J66" s="375"/>
    </row>
    <row r="67" spans="2:13" s="376" customFormat="1" x14ac:dyDescent="0.2">
      <c r="B67" s="373"/>
      <c r="C67" s="361"/>
      <c r="D67" s="361"/>
      <c r="E67" s="361"/>
      <c r="F67" s="361"/>
      <c r="G67" s="361"/>
      <c r="H67" s="361"/>
      <c r="I67" s="374"/>
      <c r="J67" s="375"/>
    </row>
    <row r="68" spans="2:13" s="376" customFormat="1" x14ac:dyDescent="0.2">
      <c r="B68" s="373"/>
      <c r="C68" s="361"/>
      <c r="D68" s="383" t="s">
        <v>343</v>
      </c>
      <c r="E68" s="383"/>
      <c r="F68" s="383"/>
      <c r="G68" s="383"/>
      <c r="H68" s="383"/>
      <c r="I68" s="374"/>
      <c r="J68" s="375"/>
    </row>
    <row r="69" spans="2:13" s="376" customFormat="1" ht="38.25" x14ac:dyDescent="0.2">
      <c r="B69" s="373"/>
      <c r="C69" s="361"/>
      <c r="D69" s="384" t="s">
        <v>300</v>
      </c>
      <c r="E69" s="384" t="s">
        <v>301</v>
      </c>
      <c r="F69" s="384" t="s">
        <v>302</v>
      </c>
      <c r="G69" s="384" t="s">
        <v>303</v>
      </c>
      <c r="H69" s="384" t="s">
        <v>304</v>
      </c>
      <c r="I69" s="385"/>
      <c r="J69" s="375"/>
    </row>
    <row r="70" spans="2:13" s="376" customFormat="1" x14ac:dyDescent="0.2">
      <c r="B70" s="373"/>
      <c r="C70" s="361"/>
      <c r="D70" s="386" t="s">
        <v>305</v>
      </c>
      <c r="E70" s="386" t="s">
        <v>306</v>
      </c>
      <c r="F70" s="386" t="s">
        <v>307</v>
      </c>
      <c r="G70" s="386" t="s">
        <v>308</v>
      </c>
      <c r="H70" s="386" t="s">
        <v>309</v>
      </c>
      <c r="I70" s="387"/>
      <c r="J70" s="375"/>
    </row>
    <row r="71" spans="2:13" s="376" customFormat="1" x14ac:dyDescent="0.2">
      <c r="B71" s="373"/>
      <c r="C71" s="361"/>
      <c r="D71" s="472">
        <f>E71+F71+G71+H71</f>
        <v>0</v>
      </c>
      <c r="E71" s="472">
        <f>G53</f>
        <v>0</v>
      </c>
      <c r="F71" s="472">
        <f>'6.Surse de finantare'!F37+'6.Surse de finantare'!F40+'6.Surse de finantare'!E43+'6.Surse de finantare'!G52</f>
        <v>0</v>
      </c>
      <c r="G71" s="472">
        <v>0</v>
      </c>
      <c r="H71" s="472">
        <v>0</v>
      </c>
      <c r="I71" s="370" t="str">
        <f>IF(ROUND(E71+F71-D71,0)=0,"OK",E71+F71-D71)</f>
        <v>OK</v>
      </c>
      <c r="J71" s="375"/>
    </row>
    <row r="72" spans="2:13" s="376" customFormat="1" x14ac:dyDescent="0.2">
      <c r="B72" s="373"/>
      <c r="C72" s="361"/>
      <c r="D72" s="361"/>
      <c r="E72" s="361"/>
      <c r="F72" s="361"/>
      <c r="G72" s="361"/>
      <c r="H72" s="361"/>
      <c r="I72" s="361"/>
      <c r="J72" s="375"/>
    </row>
    <row r="73" spans="2:13" s="376" customFormat="1" x14ac:dyDescent="0.2">
      <c r="B73" s="373"/>
      <c r="C73" s="388" t="s">
        <v>344</v>
      </c>
      <c r="D73" s="388"/>
      <c r="E73" s="388"/>
      <c r="F73" s="388"/>
      <c r="G73" s="361"/>
      <c r="H73" s="361"/>
      <c r="I73" s="361"/>
      <c r="J73" s="375"/>
      <c r="M73" s="395"/>
    </row>
    <row r="74" spans="2:13" s="376" customFormat="1" x14ac:dyDescent="0.2">
      <c r="B74" s="373"/>
      <c r="C74" s="361"/>
      <c r="D74" s="361"/>
      <c r="E74" s="361"/>
      <c r="F74" s="361"/>
      <c r="G74" s="361"/>
      <c r="H74" s="361"/>
      <c r="I74" s="361"/>
      <c r="J74" s="375"/>
    </row>
    <row r="75" spans="2:13" s="376" customFormat="1" x14ac:dyDescent="0.2">
      <c r="B75" s="373"/>
      <c r="C75" s="362" t="s">
        <v>342</v>
      </c>
      <c r="D75" s="386">
        <v>2020</v>
      </c>
      <c r="E75" s="386">
        <f t="shared" ref="E75" si="1">D75+1</f>
        <v>2021</v>
      </c>
      <c r="F75" s="386">
        <f t="shared" ref="F75" si="2">E75+1</f>
        <v>2022</v>
      </c>
      <c r="G75" s="386">
        <f t="shared" ref="G75" si="3">F75+1</f>
        <v>2023</v>
      </c>
      <c r="H75" s="387"/>
      <c r="I75" s="387"/>
      <c r="J75" s="375"/>
    </row>
    <row r="76" spans="2:13" s="376" customFormat="1" x14ac:dyDescent="0.2">
      <c r="B76" s="373"/>
      <c r="C76" s="389" t="s">
        <v>311</v>
      </c>
      <c r="D76" s="390"/>
      <c r="E76" s="390"/>
      <c r="F76" s="390"/>
      <c r="G76" s="390"/>
      <c r="H76" s="391"/>
      <c r="I76" s="391"/>
      <c r="J76" s="375"/>
    </row>
    <row r="77" spans="2:13" s="376" customFormat="1" x14ac:dyDescent="0.2">
      <c r="B77" s="373"/>
      <c r="C77" s="361"/>
      <c r="D77" s="361"/>
      <c r="E77" s="361"/>
      <c r="F77" s="361"/>
      <c r="G77" s="381"/>
      <c r="H77" s="361"/>
      <c r="I77" s="374"/>
      <c r="J77" s="375"/>
    </row>
    <row r="78" spans="2:13" s="376" customFormat="1" x14ac:dyDescent="0.2">
      <c r="B78" s="373"/>
      <c r="C78" s="361"/>
      <c r="D78" s="361"/>
      <c r="E78" s="361"/>
      <c r="F78" s="361"/>
      <c r="G78" s="381"/>
      <c r="H78" s="361"/>
      <c r="I78" s="374"/>
      <c r="J78" s="375"/>
    </row>
    <row r="79" spans="2:13" s="376" customFormat="1" x14ac:dyDescent="0.2">
      <c r="B79" s="373"/>
      <c r="C79" s="382" t="s">
        <v>341</v>
      </c>
      <c r="D79" s="368"/>
      <c r="E79" s="368"/>
      <c r="F79" s="368"/>
      <c r="G79" s="381"/>
      <c r="H79" s="361"/>
      <c r="I79" s="374"/>
      <c r="J79" s="375"/>
    </row>
    <row r="80" spans="2:13" s="376" customFormat="1" x14ac:dyDescent="0.2">
      <c r="B80" s="373"/>
      <c r="C80" s="361"/>
      <c r="D80" s="361"/>
      <c r="E80" s="361"/>
      <c r="F80" s="361"/>
      <c r="G80" s="361"/>
      <c r="H80" s="361"/>
      <c r="I80" s="374"/>
      <c r="J80" s="375"/>
    </row>
    <row r="81" spans="2:10" s="376" customFormat="1" x14ac:dyDescent="0.2">
      <c r="B81" s="373"/>
      <c r="C81" s="361"/>
      <c r="D81" s="383" t="s">
        <v>299</v>
      </c>
      <c r="E81" s="383"/>
      <c r="F81" s="383"/>
      <c r="G81" s="383"/>
      <c r="H81" s="383"/>
      <c r="I81" s="374"/>
      <c r="J81" s="375"/>
    </row>
    <row r="82" spans="2:10" s="376" customFormat="1" ht="25.5" customHeight="1" x14ac:dyDescent="0.2">
      <c r="B82" s="373"/>
      <c r="C82" s="361"/>
      <c r="D82" s="384" t="s">
        <v>300</v>
      </c>
      <c r="E82" s="384" t="s">
        <v>301</v>
      </c>
      <c r="F82" s="384" t="s">
        <v>302</v>
      </c>
      <c r="G82" s="384" t="s">
        <v>303</v>
      </c>
      <c r="H82" s="384" t="s">
        <v>304</v>
      </c>
      <c r="I82" s="385"/>
      <c r="J82" s="375"/>
    </row>
    <row r="83" spans="2:10" s="376" customFormat="1" x14ac:dyDescent="0.2">
      <c r="B83" s="373"/>
      <c r="C83" s="361"/>
      <c r="D83" s="386" t="s">
        <v>305</v>
      </c>
      <c r="E83" s="386" t="s">
        <v>306</v>
      </c>
      <c r="F83" s="386" t="s">
        <v>307</v>
      </c>
      <c r="G83" s="386" t="s">
        <v>308</v>
      </c>
      <c r="H83" s="386" t="s">
        <v>309</v>
      </c>
      <c r="I83" s="387"/>
      <c r="J83" s="375"/>
    </row>
    <row r="84" spans="2:10" s="376" customFormat="1" x14ac:dyDescent="0.2">
      <c r="B84" s="373"/>
      <c r="C84" s="361"/>
      <c r="D84" s="472">
        <f>E84+F84+G84+H84</f>
        <v>0</v>
      </c>
      <c r="E84" s="472">
        <f>G63</f>
        <v>0</v>
      </c>
      <c r="F84" s="472">
        <f>('6.Surse de finantare'!F37+'6.Surse de finantare'!F40+'6.Surse de finantare'!E43+'6.Surse de finantare'!G52)/eur</f>
        <v>0</v>
      </c>
      <c r="G84" s="472">
        <v>0</v>
      </c>
      <c r="H84" s="472">
        <v>0</v>
      </c>
      <c r="I84" s="370" t="str">
        <f>IF(ROUND(E84+F84-D84,0)=0,"OK",E84+F84-D84)</f>
        <v>OK</v>
      </c>
      <c r="J84" s="375"/>
    </row>
    <row r="85" spans="2:10" s="376" customFormat="1" x14ac:dyDescent="0.2">
      <c r="B85" s="373"/>
      <c r="C85" s="361"/>
      <c r="D85" s="361"/>
      <c r="E85" s="361"/>
      <c r="F85" s="361"/>
      <c r="G85" s="361"/>
      <c r="H85" s="361"/>
      <c r="I85" s="361"/>
      <c r="J85" s="375"/>
    </row>
    <row r="86" spans="2:10" s="376" customFormat="1" x14ac:dyDescent="0.2">
      <c r="B86" s="373"/>
      <c r="C86" s="388" t="s">
        <v>345</v>
      </c>
      <c r="D86" s="388"/>
      <c r="E86" s="388"/>
      <c r="F86" s="388"/>
      <c r="G86" s="361"/>
      <c r="H86" s="361"/>
      <c r="I86" s="361"/>
      <c r="J86" s="375"/>
    </row>
    <row r="87" spans="2:10" s="376" customFormat="1" x14ac:dyDescent="0.2">
      <c r="B87" s="373"/>
      <c r="C87" s="361"/>
      <c r="D87" s="361"/>
      <c r="E87" s="361"/>
      <c r="F87" s="361"/>
      <c r="G87" s="361"/>
      <c r="H87" s="361"/>
      <c r="I87" s="361"/>
      <c r="J87" s="375"/>
    </row>
    <row r="88" spans="2:10" s="376" customFormat="1" x14ac:dyDescent="0.2">
      <c r="B88" s="373"/>
      <c r="C88" s="362" t="s">
        <v>310</v>
      </c>
      <c r="D88" s="386">
        <v>2020</v>
      </c>
      <c r="E88" s="386">
        <f t="shared" ref="E88:G88" si="4">D88+1</f>
        <v>2021</v>
      </c>
      <c r="F88" s="386">
        <f t="shared" si="4"/>
        <v>2022</v>
      </c>
      <c r="G88" s="386">
        <f t="shared" si="4"/>
        <v>2023</v>
      </c>
      <c r="H88" s="387"/>
      <c r="I88" s="387"/>
      <c r="J88" s="375"/>
    </row>
    <row r="89" spans="2:10" s="376" customFormat="1" x14ac:dyDescent="0.2">
      <c r="B89" s="373"/>
      <c r="C89" s="389" t="s">
        <v>311</v>
      </c>
      <c r="D89" s="390"/>
      <c r="E89" s="390"/>
      <c r="F89" s="390"/>
      <c r="G89" s="390"/>
      <c r="H89" s="391"/>
      <c r="I89" s="391"/>
      <c r="J89" s="375"/>
    </row>
    <row r="90" spans="2:10" s="376" customFormat="1" x14ac:dyDescent="0.2">
      <c r="B90" s="392"/>
      <c r="C90" s="369"/>
      <c r="D90" s="369"/>
      <c r="E90" s="369"/>
      <c r="F90" s="369"/>
      <c r="G90" s="369"/>
      <c r="H90" s="369"/>
      <c r="I90" s="369"/>
      <c r="J90" s="393"/>
    </row>
    <row r="91" spans="2:10" s="376" customFormat="1" x14ac:dyDescent="0.2"/>
    <row r="92" spans="2:10" ht="15" x14ac:dyDescent="0.25"/>
    <row r="93" spans="2:10" ht="15" x14ac:dyDescent="0.25"/>
    <row r="94" spans="2:10" ht="15" x14ac:dyDescent="0.25"/>
    <row r="95" spans="2:10" ht="15" x14ac:dyDescent="0.25"/>
    <row r="96" spans="2:10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s="342" customFormat="1" x14ac:dyDescent="0.2"/>
    <row r="103" s="342" customFormat="1" x14ac:dyDescent="0.2"/>
    <row r="104" s="342" customFormat="1" x14ac:dyDescent="0.2"/>
    <row r="105" s="342" customFormat="1" x14ac:dyDescent="0.2"/>
    <row r="106" s="342" customFormat="1" x14ac:dyDescent="0.2"/>
    <row r="107" s="342" customFormat="1" x14ac:dyDescent="0.2"/>
    <row r="108" s="342" customFormat="1" x14ac:dyDescent="0.2"/>
    <row r="109" s="342" customFormat="1" x14ac:dyDescent="0.2"/>
    <row r="110" s="342" customFormat="1" x14ac:dyDescent="0.2"/>
    <row r="111" s="342" customFormat="1" x14ac:dyDescent="0.2"/>
    <row r="112" s="342" customFormat="1" x14ac:dyDescent="0.2"/>
    <row r="113" spans="6:9" s="342" customFormat="1" x14ac:dyDescent="0.2"/>
    <row r="114" spans="6:9" s="342" customFormat="1" x14ac:dyDescent="0.2"/>
    <row r="115" spans="6:9" s="342" customFormat="1" x14ac:dyDescent="0.2"/>
    <row r="116" spans="6:9" s="342" customFormat="1" x14ac:dyDescent="0.2"/>
    <row r="117" spans="6:9" s="342" customFormat="1" x14ac:dyDescent="0.2"/>
    <row r="118" spans="6:9" ht="15" x14ac:dyDescent="0.25"/>
    <row r="119" spans="6:9" ht="15" x14ac:dyDescent="0.25"/>
    <row r="120" spans="6:9" ht="15" x14ac:dyDescent="0.25">
      <c r="F120" s="394"/>
      <c r="G120" s="394"/>
      <c r="H120" s="394"/>
      <c r="I120" s="394"/>
    </row>
    <row r="121" spans="6:9" ht="15" x14ac:dyDescent="0.25"/>
    <row r="122" spans="6:9" ht="15" x14ac:dyDescent="0.25"/>
    <row r="123" spans="6:9" ht="15" x14ac:dyDescent="0.25"/>
    <row r="124" spans="6:9" ht="15" x14ac:dyDescent="0.25"/>
    <row r="125" spans="6:9" ht="15" x14ac:dyDescent="0.25"/>
    <row r="126" spans="6:9" ht="15" x14ac:dyDescent="0.25"/>
    <row r="127" spans="6:9" ht="15" x14ac:dyDescent="0.25"/>
    <row r="128" spans="6:9" ht="15" x14ac:dyDescent="0.25"/>
    <row r="129" ht="15" x14ac:dyDescent="0.25"/>
    <row r="130" ht="15" x14ac:dyDescent="0.25"/>
    <row r="131" ht="12.75" customHeight="1" x14ac:dyDescent="0.25"/>
    <row r="132" ht="12.75" customHeight="1" x14ac:dyDescent="0.25"/>
    <row r="133" ht="12.75" customHeight="1" x14ac:dyDescent="0.25"/>
    <row r="134" s="342" customFormat="1" ht="12.75" customHeight="1" x14ac:dyDescent="0.2"/>
    <row r="135" s="342" customFormat="1" ht="12.75" customHeight="1" x14ac:dyDescent="0.2"/>
    <row r="136" s="342" customFormat="1" ht="12.75" customHeight="1" x14ac:dyDescent="0.2"/>
    <row r="137" s="342" customFormat="1" ht="12.75" customHeight="1" x14ac:dyDescent="0.2"/>
    <row r="138" s="342" customFormat="1" ht="12.75" customHeight="1" x14ac:dyDescent="0.2"/>
    <row r="139" s="342" customFormat="1" ht="12.75" customHeight="1" x14ac:dyDescent="0.2"/>
    <row r="140" s="342" customFormat="1" ht="12.75" customHeight="1" x14ac:dyDescent="0.2"/>
    <row r="141" s="342" customFormat="1" ht="12.75" customHeight="1" x14ac:dyDescent="0.2"/>
    <row r="142" s="342" customFormat="1" ht="12.75" customHeight="1" x14ac:dyDescent="0.2"/>
    <row r="143" s="342" customFormat="1" ht="12.75" customHeight="1" x14ac:dyDescent="0.2"/>
    <row r="144" s="342" customFormat="1" ht="12.75" customHeight="1" x14ac:dyDescent="0.2"/>
    <row r="145" s="342" customFormat="1" ht="12.75" customHeight="1" x14ac:dyDescent="0.2"/>
    <row r="146" s="342" customFormat="1" ht="12.75" customHeight="1" x14ac:dyDescent="0.2"/>
    <row r="147" s="342" customFormat="1" ht="12.75" customHeight="1" x14ac:dyDescent="0.2"/>
    <row r="148" s="342" customFormat="1" ht="12.75" customHeight="1" x14ac:dyDescent="0.2"/>
    <row r="149" s="342" customFormat="1" ht="12.75" customHeight="1" x14ac:dyDescent="0.2"/>
    <row r="150" s="342" customFormat="1" ht="12.75" customHeight="1" x14ac:dyDescent="0.2"/>
    <row r="151" s="342" customFormat="1" ht="12.75" customHeight="1" x14ac:dyDescent="0.2"/>
    <row r="152" s="342" customFormat="1" ht="12.75" customHeight="1" x14ac:dyDescent="0.2"/>
    <row r="153" s="342" customFormat="1" ht="12.75" customHeight="1" x14ac:dyDescent="0.2"/>
    <row r="154" s="342" customFormat="1" ht="12.75" customHeight="1" x14ac:dyDescent="0.2"/>
    <row r="155" s="342" customFormat="1" ht="12.75" customHeight="1" x14ac:dyDescent="0.2"/>
    <row r="156" s="342" customFormat="1" ht="12.75" customHeight="1" x14ac:dyDescent="0.2"/>
    <row r="157" s="342" customFormat="1" ht="12.75" customHeight="1" x14ac:dyDescent="0.2"/>
    <row r="158" s="342" customFormat="1" ht="12.75" customHeight="1" x14ac:dyDescent="0.2"/>
    <row r="159" s="342" customFormat="1" ht="12.75" customHeight="1" x14ac:dyDescent="0.2"/>
    <row r="160" s="342" customFormat="1" ht="12.75" customHeight="1" x14ac:dyDescent="0.2"/>
    <row r="161" s="342" customFormat="1" ht="12.75" customHeight="1" x14ac:dyDescent="0.2"/>
    <row r="162" s="342" customFormat="1" ht="12.75" customHeight="1" x14ac:dyDescent="0.2"/>
    <row r="163" s="342" customFormat="1" ht="12.75" customHeight="1" x14ac:dyDescent="0.2"/>
    <row r="164" s="342" customFormat="1" ht="12.75" customHeight="1" x14ac:dyDescent="0.2"/>
    <row r="165" s="342" customFormat="1" ht="12.75" customHeight="1" x14ac:dyDescent="0.2"/>
    <row r="166" s="342" customFormat="1" ht="12.75" customHeight="1" x14ac:dyDescent="0.2"/>
    <row r="167" s="342" customFormat="1" ht="12.75" customHeight="1" x14ac:dyDescent="0.2"/>
    <row r="168" s="342" customFormat="1" ht="12.75" customHeight="1" x14ac:dyDescent="0.2"/>
    <row r="169" s="342" customFormat="1" ht="12.75" customHeight="1" x14ac:dyDescent="0.2"/>
    <row r="170" s="342" customFormat="1" ht="12.75" customHeight="1" x14ac:dyDescent="0.2"/>
    <row r="171" s="342" customFormat="1" ht="12.75" customHeight="1" x14ac:dyDescent="0.2"/>
    <row r="172" s="342" customFormat="1" ht="12.75" customHeight="1" x14ac:dyDescent="0.2"/>
    <row r="173" s="342" customFormat="1" ht="12.75" customHeight="1" x14ac:dyDescent="0.2"/>
    <row r="174" s="342" customFormat="1" ht="12.75" customHeight="1" x14ac:dyDescent="0.2"/>
    <row r="175" s="342" customFormat="1" ht="12.75" customHeight="1" x14ac:dyDescent="0.2"/>
    <row r="176" s="342" customFormat="1" ht="12.75" customHeight="1" x14ac:dyDescent="0.2"/>
    <row r="177" s="342" customFormat="1" ht="12.75" customHeight="1" x14ac:dyDescent="0.2"/>
    <row r="178" s="342" customFormat="1" ht="12.75" customHeight="1" x14ac:dyDescent="0.2"/>
    <row r="179" s="342" customFormat="1" ht="12.75" customHeight="1" x14ac:dyDescent="0.2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</sheetData>
  <sheetProtection algorithmName="SHA-512" hashValue="UCpNUgvDKQXKurOBHVLXw4WHHJErZHih+/KRkLMqCN5/R14yTXabQkCizJS+ehZUN+VILn0ZMQ3kVXKrhUR+9Q==" saltValue="huk4GOCiP0m7fcD5E0iB7g==" spinCount="100000" sheet="1" objects="1" scenarios="1"/>
  <mergeCells count="71">
    <mergeCell ref="G6:G8"/>
    <mergeCell ref="H6:H8"/>
    <mergeCell ref="D51:F51"/>
    <mergeCell ref="D52:F52"/>
    <mergeCell ref="D53:F53"/>
    <mergeCell ref="D40:F40"/>
    <mergeCell ref="D41:F41"/>
    <mergeCell ref="D42:F42"/>
    <mergeCell ref="D43:F43"/>
    <mergeCell ref="D44:F44"/>
    <mergeCell ref="D34:F34"/>
    <mergeCell ref="D35:F35"/>
    <mergeCell ref="D36:F36"/>
    <mergeCell ref="D37:F37"/>
    <mergeCell ref="D38:F38"/>
    <mergeCell ref="D39:F39"/>
    <mergeCell ref="C79:F79"/>
    <mergeCell ref="D81:H81"/>
    <mergeCell ref="C86:F86"/>
    <mergeCell ref="C46:F46"/>
    <mergeCell ref="C47:C48"/>
    <mergeCell ref="D47:F48"/>
    <mergeCell ref="G47:G48"/>
    <mergeCell ref="D49:F49"/>
    <mergeCell ref="D50:F50"/>
    <mergeCell ref="D59:F59"/>
    <mergeCell ref="D60:F60"/>
    <mergeCell ref="D61:F61"/>
    <mergeCell ref="D62:F62"/>
    <mergeCell ref="D63:F63"/>
    <mergeCell ref="C66:F66"/>
    <mergeCell ref="D68:H68"/>
    <mergeCell ref="C31:F31"/>
    <mergeCell ref="C32:F33"/>
    <mergeCell ref="G32:G33"/>
    <mergeCell ref="H32:H33"/>
    <mergeCell ref="I32:I33"/>
    <mergeCell ref="D25:E25"/>
    <mergeCell ref="D26:E26"/>
    <mergeCell ref="D23:E23"/>
    <mergeCell ref="F23:G23"/>
    <mergeCell ref="H23:I23"/>
    <mergeCell ref="D24:E24"/>
    <mergeCell ref="F24:G24"/>
    <mergeCell ref="H24:I24"/>
    <mergeCell ref="C20:H20"/>
    <mergeCell ref="C21:C22"/>
    <mergeCell ref="D21:E22"/>
    <mergeCell ref="F21:G22"/>
    <mergeCell ref="H21:I22"/>
    <mergeCell ref="D13:F13"/>
    <mergeCell ref="D14:F14"/>
    <mergeCell ref="C15:H15"/>
    <mergeCell ref="D17:F17"/>
    <mergeCell ref="D18:E18"/>
    <mergeCell ref="C30:I30"/>
    <mergeCell ref="C73:F73"/>
    <mergeCell ref="C3:I3"/>
    <mergeCell ref="C5:H5"/>
    <mergeCell ref="C56:F56"/>
    <mergeCell ref="C57:C58"/>
    <mergeCell ref="D57:F58"/>
    <mergeCell ref="G57:G58"/>
    <mergeCell ref="D16:F16"/>
    <mergeCell ref="D6:F6"/>
    <mergeCell ref="D7:E7"/>
    <mergeCell ref="D8:E8"/>
    <mergeCell ref="D9:F9"/>
    <mergeCell ref="D10:F10"/>
    <mergeCell ref="D11:F11"/>
    <mergeCell ref="D12:F12"/>
  </mergeCells>
  <pageMargins left="0.44" right="0.33" top="0.47" bottom="0.4" header="0.3" footer="0.3"/>
  <pageSetup paperSize="9" scale="67" fitToHeight="2" orientation="portrait" r:id="rId1"/>
  <rowBreaks count="1" manualBreakCount="1">
    <brk id="27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10</vt:i4>
      </vt:variant>
      <vt:variant>
        <vt:lpstr>Zone denumite</vt:lpstr>
      </vt:variant>
      <vt:variant>
        <vt:i4>19</vt:i4>
      </vt:variant>
    </vt:vector>
  </HeadingPairs>
  <TitlesOfParts>
    <vt:vector size="29" baseType="lpstr">
      <vt:lpstr>1.Input</vt:lpstr>
      <vt:lpstr>2.Flux de deseuri</vt:lpstr>
      <vt:lpstr>3.Inv&amp;Reinv</vt:lpstr>
      <vt:lpstr>3.O&amp;M</vt:lpstr>
      <vt:lpstr>4.Tarife</vt:lpstr>
      <vt:lpstr>4.Incremental</vt:lpstr>
      <vt:lpstr>5.IRR+FG</vt:lpstr>
      <vt:lpstr>6.Surse de finantare</vt:lpstr>
      <vt:lpstr>7.Cererea de finantare</vt:lpstr>
      <vt:lpstr>Foaie2</vt:lpstr>
      <vt:lpstr>'2.Flux de deseuri'!BS</vt:lpstr>
      <vt:lpstr>'3.Inv&amp;Reinv'!BS</vt:lpstr>
      <vt:lpstr>'3.O&amp;M'!BS</vt:lpstr>
      <vt:lpstr>'4.Incremental'!BS</vt:lpstr>
      <vt:lpstr>'5.IRR+FG'!BS</vt:lpstr>
      <vt:lpstr>BS</vt:lpstr>
      <vt:lpstr>'2.Flux de deseuri'!eur</vt:lpstr>
      <vt:lpstr>'3.Inv&amp;Reinv'!eur</vt:lpstr>
      <vt:lpstr>eur</vt:lpstr>
      <vt:lpstr>'2.Flux de deseuri'!FDR</vt:lpstr>
      <vt:lpstr>'3.Inv&amp;Reinv'!FDR</vt:lpstr>
      <vt:lpstr>'2.Flux de deseuri'!UE</vt:lpstr>
      <vt:lpstr>'3.Inv&amp;Reinv'!UE</vt:lpstr>
      <vt:lpstr>'3.O&amp;M'!UE</vt:lpstr>
      <vt:lpstr>'4.Incremental'!UE</vt:lpstr>
      <vt:lpstr>'4.Tarife'!UE</vt:lpstr>
      <vt:lpstr>'5.IRR+FG'!UE</vt:lpstr>
      <vt:lpstr>UE</vt:lpstr>
      <vt:lpstr>'7.Cererea de finantare'!Zona_de_imprimat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2022-08-16T17:11:17Z</dcterms:created>
  <dcterms:modified xsi:type="dcterms:W3CDTF">2022-08-25T06:40:41Z</dcterms:modified>
</cp:coreProperties>
</file>